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4355" windowHeight="3090"/>
  </bookViews>
  <sheets>
    <sheet name="Engineering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85" i="1" l="1"/>
  <c r="C84" i="1"/>
  <c r="C83" i="1"/>
  <c r="C82" i="1"/>
  <c r="C73" i="1"/>
  <c r="C72" i="1"/>
  <c r="C71" i="1"/>
  <c r="C70" i="1"/>
  <c r="B269" i="1"/>
  <c r="C238" i="1"/>
  <c r="C237" i="1"/>
  <c r="C232" i="1"/>
  <c r="C226" i="1"/>
  <c r="C192" i="1"/>
  <c r="C186" i="1"/>
  <c r="C180" i="1"/>
  <c r="C151" i="1"/>
  <c r="C145" i="1"/>
  <c r="C139" i="1"/>
  <c r="C133" i="1"/>
  <c r="C127" i="1"/>
  <c r="C121" i="1"/>
  <c r="C115" i="1"/>
  <c r="C109" i="1"/>
  <c r="C76" i="1"/>
  <c r="E71" i="1"/>
  <c r="E70" i="1"/>
  <c r="B42" i="1" l="1"/>
  <c r="B41" i="1"/>
  <c r="B40" i="1"/>
  <c r="E24" i="1"/>
  <c r="E19" i="1"/>
  <c r="B22" i="1"/>
  <c r="B20" i="1"/>
  <c r="B21" i="1"/>
  <c r="B19" i="1"/>
  <c r="F282" i="1" l="1"/>
  <c r="D281" i="1"/>
  <c r="B281" i="1"/>
  <c r="B268" i="1"/>
  <c r="D268" i="1" s="1"/>
  <c r="C263" i="1"/>
  <c r="D269" i="1" s="1"/>
  <c r="C262" i="1"/>
  <c r="C261" i="1"/>
  <c r="C250" i="1"/>
  <c r="B256" i="1"/>
  <c r="B257" i="1"/>
  <c r="D257" i="1" s="1"/>
  <c r="D256" i="1"/>
  <c r="B209" i="1"/>
  <c r="D219" i="1" s="1"/>
  <c r="E237" i="1"/>
  <c r="C236" i="1"/>
  <c r="E236" i="1" s="1"/>
  <c r="C231" i="1"/>
  <c r="E231" i="1" s="1"/>
  <c r="C230" i="1"/>
  <c r="E230" i="1" s="1"/>
  <c r="C225" i="1"/>
  <c r="E225" i="1" s="1"/>
  <c r="C224" i="1"/>
  <c r="E224" i="1" s="1"/>
  <c r="O204" i="1"/>
  <c r="K204" i="1"/>
  <c r="G204" i="1"/>
  <c r="C204" i="1"/>
  <c r="E209" i="1"/>
  <c r="C209" i="1"/>
  <c r="F281" i="1" l="1"/>
  <c r="F268" i="1"/>
  <c r="F269" i="1" s="1"/>
  <c r="D215" i="1"/>
  <c r="F256" i="1"/>
  <c r="F257" i="1" s="1"/>
  <c r="D213" i="1"/>
  <c r="D217" i="1"/>
  <c r="E232" i="1" s="1"/>
  <c r="G230" i="1" s="1"/>
  <c r="G231" i="1" s="1"/>
  <c r="D212" i="1"/>
  <c r="D214" i="1"/>
  <c r="E226" i="1" s="1"/>
  <c r="G224" i="1" s="1"/>
  <c r="G225" i="1" s="1"/>
  <c r="D216" i="1"/>
  <c r="D218" i="1"/>
  <c r="E238" i="1" s="1"/>
  <c r="D220" i="1"/>
  <c r="G236" i="1"/>
  <c r="G237" i="1" s="1"/>
  <c r="C193" i="1"/>
  <c r="E193" i="1" s="1"/>
  <c r="C191" i="1"/>
  <c r="E191" i="1" s="1"/>
  <c r="C190" i="1"/>
  <c r="E190" i="1" s="1"/>
  <c r="C187" i="1"/>
  <c r="E187" i="1" s="1"/>
  <c r="C185" i="1"/>
  <c r="E185" i="1" s="1"/>
  <c r="C184" i="1"/>
  <c r="E184" i="1" s="1"/>
  <c r="C181" i="1"/>
  <c r="E181" i="1" s="1"/>
  <c r="C178" i="1"/>
  <c r="E178" i="1" s="1"/>
  <c r="C179" i="1"/>
  <c r="E179" i="1" s="1"/>
  <c r="D174" i="1"/>
  <c r="D173" i="1"/>
  <c r="D172" i="1"/>
  <c r="E192" i="1" s="1"/>
  <c r="D171" i="1"/>
  <c r="D170" i="1"/>
  <c r="D169" i="1"/>
  <c r="D168" i="1"/>
  <c r="E186" i="1" s="1"/>
  <c r="D167" i="1"/>
  <c r="D166" i="1"/>
  <c r="O163" i="1"/>
  <c r="K163" i="1"/>
  <c r="G163" i="1"/>
  <c r="C163" i="1"/>
  <c r="C154" i="1"/>
  <c r="E154" i="1" s="1"/>
  <c r="C153" i="1"/>
  <c r="E153" i="1" s="1"/>
  <c r="C152" i="1"/>
  <c r="E152" i="1" s="1"/>
  <c r="C148" i="1"/>
  <c r="E148" i="1" s="1"/>
  <c r="C147" i="1"/>
  <c r="E147" i="1" s="1"/>
  <c r="C146" i="1"/>
  <c r="E146" i="1" s="1"/>
  <c r="C142" i="1"/>
  <c r="E142" i="1" s="1"/>
  <c r="C141" i="1"/>
  <c r="E141" i="1" s="1"/>
  <c r="C140" i="1"/>
  <c r="E140" i="1" s="1"/>
  <c r="C136" i="1"/>
  <c r="E136" i="1" s="1"/>
  <c r="C135" i="1"/>
  <c r="E135" i="1" s="1"/>
  <c r="C134" i="1"/>
  <c r="E134" i="1" s="1"/>
  <c r="C130" i="1"/>
  <c r="E130" i="1" s="1"/>
  <c r="C129" i="1"/>
  <c r="E129" i="1" s="1"/>
  <c r="C128" i="1"/>
  <c r="E128" i="1" s="1"/>
  <c r="C124" i="1"/>
  <c r="E124" i="1" s="1"/>
  <c r="C123" i="1"/>
  <c r="E123" i="1" s="1"/>
  <c r="C122" i="1"/>
  <c r="E122" i="1" s="1"/>
  <c r="C118" i="1"/>
  <c r="E118" i="1" s="1"/>
  <c r="C117" i="1"/>
  <c r="E117" i="1" s="1"/>
  <c r="C116" i="1"/>
  <c r="E116" i="1" s="1"/>
  <c r="C112" i="1"/>
  <c r="E112" i="1" s="1"/>
  <c r="C111" i="1"/>
  <c r="E111" i="1" s="1"/>
  <c r="C110" i="1"/>
  <c r="E110" i="1" s="1"/>
  <c r="D104" i="1"/>
  <c r="E151" i="1" s="1"/>
  <c r="G151" i="1" s="1"/>
  <c r="G152" i="1" s="1"/>
  <c r="D103" i="1"/>
  <c r="E145" i="1" s="1"/>
  <c r="D102" i="1"/>
  <c r="E139" i="1" s="1"/>
  <c r="D101" i="1"/>
  <c r="E133" i="1" s="1"/>
  <c r="D100" i="1"/>
  <c r="E127" i="1" s="1"/>
  <c r="D99" i="1"/>
  <c r="E121" i="1" s="1"/>
  <c r="D98" i="1"/>
  <c r="E115" i="1" s="1"/>
  <c r="D97" i="1"/>
  <c r="E109" i="1" s="1"/>
  <c r="D96" i="1"/>
  <c r="O93" i="1"/>
  <c r="K93" i="1"/>
  <c r="G93" i="1"/>
  <c r="C93" i="1"/>
  <c r="E85" i="1"/>
  <c r="E84" i="1"/>
  <c r="E83" i="1"/>
  <c r="C79" i="1"/>
  <c r="E79" i="1" s="1"/>
  <c r="C78" i="1"/>
  <c r="E78" i="1" s="1"/>
  <c r="C77" i="1"/>
  <c r="E77" i="1" s="1"/>
  <c r="E73" i="1"/>
  <c r="E72" i="1"/>
  <c r="D66" i="1"/>
  <c r="D65" i="1"/>
  <c r="D64" i="1"/>
  <c r="E82" i="1" s="1"/>
  <c r="D63" i="1"/>
  <c r="E76" i="1" s="1"/>
  <c r="D60" i="1"/>
  <c r="D62" i="1"/>
  <c r="D61" i="1"/>
  <c r="D59" i="1"/>
  <c r="D58" i="1"/>
  <c r="K55" i="1"/>
  <c r="O55" i="1"/>
  <c r="G55" i="1"/>
  <c r="C55" i="1"/>
  <c r="B37" i="1"/>
  <c r="E42" i="1"/>
  <c r="E41" i="1"/>
  <c r="E40" i="1"/>
  <c r="G70" i="1" l="1"/>
  <c r="G71" i="1" s="1"/>
  <c r="E180" i="1"/>
  <c r="G178" i="1" s="1"/>
  <c r="G179" i="1" s="1"/>
  <c r="G82" i="1"/>
  <c r="G83" i="1" s="1"/>
  <c r="G76" i="1"/>
  <c r="G77" i="1" s="1"/>
  <c r="G145" i="1"/>
  <c r="G146" i="1" s="1"/>
  <c r="G139" i="1"/>
  <c r="G140" i="1" s="1"/>
  <c r="G184" i="1"/>
  <c r="G185" i="1" s="1"/>
  <c r="G190" i="1"/>
  <c r="G191" i="1" s="1"/>
  <c r="G133" i="1"/>
  <c r="G134" i="1" s="1"/>
  <c r="G127" i="1"/>
  <c r="G128" i="1" s="1"/>
  <c r="G121" i="1"/>
  <c r="G122" i="1" s="1"/>
  <c r="G115" i="1"/>
  <c r="G116" i="1" s="1"/>
  <c r="G109" i="1"/>
  <c r="G110" i="1" s="1"/>
  <c r="E45" i="1"/>
  <c r="E46" i="1" s="1"/>
  <c r="E37" i="1"/>
  <c r="D37" i="1"/>
  <c r="E22" i="1"/>
  <c r="E20" i="1"/>
  <c r="E21" i="1"/>
  <c r="E25" i="1" l="1"/>
</calcChain>
</file>

<file path=xl/sharedStrings.xml><?xml version="1.0" encoding="utf-8"?>
<sst xmlns="http://schemas.openxmlformats.org/spreadsheetml/2006/main" count="529" uniqueCount="74">
  <si>
    <t>AUT University</t>
  </si>
  <si>
    <t>University Name</t>
  </si>
  <si>
    <t>Std Tests</t>
  </si>
  <si>
    <t xml:space="preserve">Work Ex </t>
  </si>
  <si>
    <t>Extra C</t>
  </si>
  <si>
    <t xml:space="preserve">Rank </t>
  </si>
  <si>
    <t xml:space="preserve">Weights </t>
  </si>
  <si>
    <t xml:space="preserve">University name </t>
  </si>
  <si>
    <t xml:space="preserve">Overall </t>
  </si>
  <si>
    <t xml:space="preserve">Physics </t>
  </si>
  <si>
    <t xml:space="preserve">Chemistry </t>
  </si>
  <si>
    <t xml:space="preserve">Maths </t>
  </si>
  <si>
    <t>Chemistry</t>
  </si>
  <si>
    <t xml:space="preserve">Tol </t>
  </si>
  <si>
    <t>Entry Req - Website</t>
  </si>
  <si>
    <t>High</t>
  </si>
  <si>
    <t>Academics</t>
  </si>
  <si>
    <t>Overall</t>
  </si>
  <si>
    <t>Maths</t>
  </si>
  <si>
    <t xml:space="preserve">Math </t>
  </si>
  <si>
    <t>Overall Score without weight</t>
  </si>
  <si>
    <t>Physics Score without weight</t>
  </si>
  <si>
    <t>Math score without weight</t>
  </si>
  <si>
    <t>Chemistry score without weight</t>
  </si>
  <si>
    <t>Overall academics without weightage</t>
  </si>
  <si>
    <t>Overall Score with weight (75%)</t>
  </si>
  <si>
    <t>Physics Score with weight (10%)</t>
  </si>
  <si>
    <t>Math score with weight (10%)</t>
  </si>
  <si>
    <t>Chemistry score with weight (5%)</t>
  </si>
  <si>
    <t>Overall Academics with weightage (70%)</t>
  </si>
  <si>
    <t>Ideal Scenario 1 - All conditions met</t>
  </si>
  <si>
    <t>Scenario 2 - 1 Subject Marks not Given</t>
  </si>
  <si>
    <t>Physics</t>
  </si>
  <si>
    <t>---</t>
  </si>
  <si>
    <t>Weightage after redistribution of Physics %age - 10%</t>
  </si>
  <si>
    <t>New Weightage (in %age)</t>
  </si>
  <si>
    <t>Overall Score with weight (83%)</t>
  </si>
  <si>
    <t>Math score with weight (11%)</t>
  </si>
  <si>
    <t>Chemistry score with weight (6%)</t>
  </si>
  <si>
    <t>Scenario 3 - Student's Overall is less than required - Overall tolerance applied</t>
  </si>
  <si>
    <t>University Requirement</t>
  </si>
  <si>
    <t>AS</t>
  </si>
  <si>
    <t>Variable</t>
  </si>
  <si>
    <t>Overall - New ER with Tolerance</t>
  </si>
  <si>
    <t>T35</t>
  </si>
  <si>
    <t>T70</t>
  </si>
  <si>
    <t>T</t>
  </si>
  <si>
    <t>For reference</t>
  </si>
  <si>
    <t>Condition #</t>
  </si>
  <si>
    <t>Calculation with new tolerance</t>
  </si>
  <si>
    <t>Student Chance</t>
  </si>
  <si>
    <t>Not Eligible</t>
  </si>
  <si>
    <t>Eligible</t>
  </si>
  <si>
    <t>Student's Data</t>
  </si>
  <si>
    <t>Scenario 4 - Student's overall met - One subject (high weightage) mark is less than required</t>
  </si>
  <si>
    <t>Maths - New ER with Tolerance</t>
  </si>
  <si>
    <t>Scenario 4 - One subject (high weightage) mark is less than required and second subject marks not given</t>
  </si>
  <si>
    <t>Overall - 75%</t>
  </si>
  <si>
    <t>Physics - 10%</t>
  </si>
  <si>
    <t>Maths - 10%</t>
  </si>
  <si>
    <t>Chemistry - 5%</t>
  </si>
  <si>
    <t>Overall Score with weight (79%)</t>
  </si>
  <si>
    <t>Physics Score with weight (11%)</t>
  </si>
  <si>
    <t>Scenario 5 - Overall marks and only one subject exists</t>
  </si>
  <si>
    <t>English</t>
  </si>
  <si>
    <t>English Score without weight</t>
  </si>
  <si>
    <t>Overall Score with weight (85%)</t>
  </si>
  <si>
    <t>English Score with weight (15%)</t>
  </si>
  <si>
    <t>Ideal Scenario - All conditions met</t>
  </si>
  <si>
    <t>Ideal Scenario - Overall met, subject less than ER. Calculate tolerance</t>
  </si>
  <si>
    <t>English - New ER with Tolerance</t>
  </si>
  <si>
    <t>Ideal Scenario - Overall given, subject marks not given</t>
  </si>
  <si>
    <t>New %age</t>
  </si>
  <si>
    <t>Overall Score with weight (100%)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</si>
</sst>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/>
    <xf numFmtId="0" fontId="0" fillId="0" borderId="1" xfId="0" applyBorder="1" applyAlignment="1">
      <alignment horizontal="left" vertical="center"/>
    </xf>
    <xf numFmtId="10" fontId="3" fillId="2" borderId="2" xfId="0" applyNumberFormat="1" applyFont="1" applyFill="1" applyBorder="1" applyAlignment="1">
      <alignment horizontal="center" wrapText="1"/>
    </xf>
    <xf numFmtId="0" fontId="3" fillId="2" borderId="0" xfId="0" applyFont="1" applyFill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9" fontId="3" fillId="3" borderId="3" xfId="1" applyFont="1" applyFill="1" applyBorder="1" applyAlignment="1" applyProtection="1">
      <alignment horizontal="center" vertical="top"/>
      <protection locked="0"/>
    </xf>
    <xf numFmtId="9" fontId="3" fillId="3" borderId="0" xfId="1" applyFont="1" applyFill="1" applyBorder="1" applyAlignment="1" applyProtection="1">
      <alignment horizontal="center" vertical="top"/>
      <protection locked="0"/>
    </xf>
    <xf numFmtId="9" fontId="3" fillId="3" borderId="4" xfId="1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</xf>
    <xf numFmtId="0" fontId="0" fillId="3" borderId="3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 vertical="center"/>
    </xf>
    <xf numFmtId="0" fontId="3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3" xfId="1" applyNumberFormat="1" applyFont="1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9" fontId="3" fillId="3" borderId="1" xfId="0" applyNumberFormat="1" applyFont="1" applyFill="1" applyBorder="1" applyAlignment="1" applyProtection="1">
      <alignment horizontal="center" vertical="top"/>
      <protection locked="0"/>
    </xf>
    <xf numFmtId="0" fontId="3" fillId="2" borderId="0" xfId="0" applyFont="1" applyFill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3" xfId="1" applyNumberFormat="1" applyFont="1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top"/>
    </xf>
    <xf numFmtId="9" fontId="3" fillId="3" borderId="8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horizontal="left" vertical="center"/>
    </xf>
    <xf numFmtId="9" fontId="3" fillId="3" borderId="1" xfId="0" applyNumberFormat="1" applyFont="1" applyFill="1" applyBorder="1" applyAlignment="1" applyProtection="1">
      <alignment horizontal="center" vertical="top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9" fontId="3" fillId="3" borderId="6" xfId="0" applyNumberFormat="1" applyFont="1" applyFill="1" applyBorder="1" applyAlignment="1" applyProtection="1">
      <alignment horizontal="center" vertical="top"/>
      <protection locked="0"/>
    </xf>
    <xf numFmtId="9" fontId="3" fillId="3" borderId="7" xfId="0" applyNumberFormat="1" applyFont="1" applyFill="1" applyBorder="1" applyAlignment="1" applyProtection="1">
      <alignment horizontal="center" vertical="top"/>
      <protection locked="0"/>
    </xf>
    <xf numFmtId="9" fontId="2" fillId="6" borderId="1" xfId="0" applyNumberFormat="1" applyFont="1" applyFill="1" applyBorder="1" applyAlignment="1">
      <alignment horizontal="center" vertical="top"/>
    </xf>
    <xf numFmtId="9" fontId="4" fillId="6" borderId="1" xfId="1" applyFont="1" applyFill="1" applyBorder="1" applyAlignment="1">
      <alignment vertical="center"/>
    </xf>
    <xf numFmtId="9" fontId="3" fillId="7" borderId="1" xfId="0" applyNumberFormat="1" applyFont="1" applyFill="1" applyBorder="1" applyAlignment="1">
      <alignment horizontal="center" vertical="top"/>
    </xf>
    <xf numFmtId="9" fontId="1" fillId="7" borderId="1" xfId="1" applyFont="1" applyFill="1" applyBorder="1" applyAlignment="1">
      <alignment vertical="center"/>
    </xf>
    <xf numFmtId="0" fontId="0" fillId="0" borderId="1" xfId="0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0" fillId="5" borderId="1" xfId="0" applyFill="1" applyBorder="1"/>
    <xf numFmtId="2" fontId="3" fillId="4" borderId="1" xfId="0" applyNumberFormat="1" applyFont="1" applyFill="1" applyBorder="1"/>
    <xf numFmtId="2" fontId="0" fillId="0" borderId="1" xfId="0" applyNumberFormat="1" applyBorder="1"/>
    <xf numFmtId="9" fontId="3" fillId="3" borderId="1" xfId="1" applyFont="1" applyFill="1" applyBorder="1" applyAlignment="1" applyProtection="1">
      <alignment horizontal="center" vertical="top"/>
      <protection locked="0"/>
    </xf>
    <xf numFmtId="0" fontId="3" fillId="5" borderId="1" xfId="0" quotePrefix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9" fontId="3" fillId="3" borderId="1" xfId="0" applyNumberFormat="1" applyFont="1" applyFill="1" applyBorder="1" applyAlignment="1" applyProtection="1">
      <alignment horizontal="center" vertical="top"/>
      <protection locked="0"/>
    </xf>
    <xf numFmtId="9" fontId="3" fillId="3" borderId="6" xfId="0" applyNumberFormat="1" applyFont="1" applyFill="1" applyBorder="1" applyAlignment="1" applyProtection="1">
      <alignment horizontal="center" vertical="top"/>
      <protection locked="0"/>
    </xf>
    <xf numFmtId="9" fontId="3" fillId="3" borderId="7" xfId="0" applyNumberFormat="1" applyFont="1" applyFill="1" applyBorder="1" applyAlignment="1" applyProtection="1">
      <alignment horizontal="center" vertical="top"/>
      <protection locked="0"/>
    </xf>
    <xf numFmtId="9" fontId="3" fillId="3" borderId="8" xfId="0" applyNumberFormat="1" applyFont="1" applyFill="1" applyBorder="1" applyAlignment="1" applyProtection="1">
      <alignment horizontal="center" vertical="top"/>
      <protection locked="0"/>
    </xf>
    <xf numFmtId="0" fontId="3" fillId="4" borderId="1" xfId="0" quotePrefix="1" applyFont="1" applyFill="1" applyBorder="1" applyAlignment="1">
      <alignment horizontal="center"/>
    </xf>
    <xf numFmtId="0" fontId="0" fillId="0" borderId="0" xfId="0" applyAlignment="1">
      <alignment horizontal="center"/>
    </xf>
    <xf numFmtId="9" fontId="3" fillId="3" borderId="12" xfId="0" applyNumberFormat="1" applyFont="1" applyFill="1" applyBorder="1" applyAlignment="1" applyProtection="1">
      <alignment horizontal="center" vertical="top"/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1" fontId="1" fillId="3" borderId="14" xfId="1" applyNumberFormat="1" applyFont="1" applyFill="1" applyBorder="1" applyAlignment="1" applyProtection="1">
      <alignment horizontal="center"/>
      <protection locked="0"/>
    </xf>
    <xf numFmtId="1" fontId="1" fillId="3" borderId="15" xfId="1" applyNumberFormat="1" applyFon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8" borderId="0" xfId="0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3" fillId="9" borderId="0" xfId="0" applyFont="1" applyFill="1" applyAlignment="1">
      <alignment horizontal="center"/>
    </xf>
    <xf numFmtId="0" fontId="0" fillId="9" borderId="0" xfId="0" applyFill="1" applyAlignment="1">
      <alignment horizontal="left"/>
    </xf>
    <xf numFmtId="0" fontId="3" fillId="9" borderId="0" xfId="0" applyFont="1" applyFill="1"/>
    <xf numFmtId="0" fontId="0" fillId="10" borderId="0" xfId="0" applyFill="1" applyBorder="1"/>
    <xf numFmtId="0" fontId="3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1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left"/>
    </xf>
    <xf numFmtId="2" fontId="0" fillId="0" borderId="0" xfId="0" applyNumberFormat="1"/>
    <xf numFmtId="2" fontId="0" fillId="10" borderId="0" xfId="0" applyNumberFormat="1" applyFill="1"/>
    <xf numFmtId="0" fontId="3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left"/>
    </xf>
    <xf numFmtId="0" fontId="0" fillId="10" borderId="1" xfId="0" applyFill="1" applyBorder="1"/>
    <xf numFmtId="0" fontId="0" fillId="0" borderId="0" xfId="0" applyFill="1"/>
    <xf numFmtId="0" fontId="3" fillId="8" borderId="0" xfId="0" applyFont="1" applyFill="1"/>
    <xf numFmtId="0" fontId="0" fillId="8" borderId="0" xfId="0" applyFill="1"/>
    <xf numFmtId="1" fontId="3" fillId="4" borderId="1" xfId="1" quotePrefix="1" applyNumberFormat="1" applyFont="1" applyFill="1" applyBorder="1" applyAlignment="1">
      <alignment horizontal="center"/>
    </xf>
    <xf numFmtId="1" fontId="3" fillId="4" borderId="1" xfId="0" quotePrefix="1" applyNumberFormat="1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0" fillId="0" borderId="0" xfId="0" applyBorder="1"/>
    <xf numFmtId="0" fontId="0" fillId="3" borderId="1" xfId="0" applyFill="1" applyBorder="1" applyAlignment="1" applyProtection="1">
      <alignment horizontal="center"/>
      <protection locked="0"/>
    </xf>
    <xf numFmtId="1" fontId="1" fillId="3" borderId="1" xfId="1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quotePrefix="1"/>
    <xf numFmtId="9" fontId="3" fillId="0" borderId="0" xfId="0" applyNumberFormat="1" applyFont="1" applyAlignment="1">
      <alignment horizontal="center"/>
    </xf>
    <xf numFmtId="9" fontId="3" fillId="3" borderId="1" xfId="0" applyNumberFormat="1" applyFont="1" applyFill="1" applyBorder="1" applyAlignment="1" applyProtection="1">
      <alignment horizontal="center" vertical="top"/>
      <protection locked="0"/>
    </xf>
    <xf numFmtId="9" fontId="3" fillId="3" borderId="9" xfId="0" applyNumberFormat="1" applyFont="1" applyFill="1" applyBorder="1" applyAlignment="1" applyProtection="1">
      <alignment horizontal="center" vertical="top"/>
      <protection locked="0"/>
    </xf>
    <xf numFmtId="9" fontId="3" fillId="3" borderId="10" xfId="0" applyNumberFormat="1" applyFont="1" applyFill="1" applyBorder="1" applyAlignment="1" applyProtection="1">
      <alignment horizontal="center" vertical="top"/>
      <protection locked="0"/>
    </xf>
    <xf numFmtId="9" fontId="3" fillId="3" borderId="11" xfId="0" applyNumberFormat="1" applyFont="1" applyFill="1" applyBorder="1" applyAlignment="1" applyProtection="1">
      <alignment horizontal="center" vertical="top"/>
      <protection locked="0"/>
    </xf>
    <xf numFmtId="9" fontId="3" fillId="3" borderId="17" xfId="0" applyNumberFormat="1" applyFont="1" applyFill="1" applyBorder="1" applyAlignment="1" applyProtection="1">
      <alignment horizontal="center" vertical="top"/>
      <protection locked="0"/>
    </xf>
    <xf numFmtId="9" fontId="3" fillId="3" borderId="18" xfId="0" applyNumberFormat="1" applyFont="1" applyFill="1" applyBorder="1" applyAlignment="1" applyProtection="1">
      <alignment horizontal="center" vertical="top"/>
      <protection locked="0"/>
    </xf>
    <xf numFmtId="9" fontId="3" fillId="3" borderId="19" xfId="0" applyNumberFormat="1" applyFont="1" applyFill="1" applyBorder="1" applyAlignment="1" applyProtection="1">
      <alignment horizontal="center" vertical="top"/>
      <protection locked="0"/>
    </xf>
    <xf numFmtId="9" fontId="3" fillId="3" borderId="1" xfId="0" applyNumberFormat="1" applyFont="1" applyFill="1" applyBorder="1" applyAlignment="1" applyProtection="1">
      <alignment horizontal="center" vertical="center"/>
      <protection locked="0"/>
    </xf>
    <xf numFmtId="9" fontId="3" fillId="3" borderId="6" xfId="0" applyNumberFormat="1" applyFont="1" applyFill="1" applyBorder="1" applyAlignment="1" applyProtection="1">
      <alignment horizontal="center" vertical="center"/>
      <protection locked="0"/>
    </xf>
    <xf numFmtId="9" fontId="3" fillId="3" borderId="5" xfId="0" applyNumberFormat="1" applyFont="1" applyFill="1" applyBorder="1" applyAlignment="1" applyProtection="1">
      <alignment horizontal="center" vertical="center"/>
      <protection locked="0"/>
    </xf>
    <xf numFmtId="9" fontId="3" fillId="3" borderId="6" xfId="0" applyNumberFormat="1" applyFont="1" applyFill="1" applyBorder="1" applyAlignment="1" applyProtection="1">
      <alignment horizontal="center" vertical="top"/>
      <protection locked="0"/>
    </xf>
    <xf numFmtId="9" fontId="3" fillId="3" borderId="7" xfId="0" applyNumberFormat="1" applyFont="1" applyFill="1" applyBorder="1" applyAlignment="1" applyProtection="1">
      <alignment horizontal="center" vertical="top"/>
      <protection locked="0"/>
    </xf>
    <xf numFmtId="9" fontId="3" fillId="3" borderId="8" xfId="0" applyNumberFormat="1" applyFont="1" applyFill="1" applyBorder="1" applyAlignment="1" applyProtection="1">
      <alignment horizontal="center" vertical="top"/>
      <protection locked="0"/>
    </xf>
    <xf numFmtId="164" fontId="0" fillId="10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2"/>
  <sheetViews>
    <sheetView tabSelected="1" topLeftCell="A59" workbookViewId="0">
      <selection activeCell="B98" sqref="B98"/>
    </sheetView>
  </sheetViews>
  <sheetFormatPr defaultRowHeight="15" x14ac:dyDescent="0.25"/>
  <cols>
    <col min="1" max="1" width="22.85546875" customWidth="1"/>
    <col min="2" max="2" width="24.85546875" customWidth="1"/>
    <col min="3" max="3" width="29.85546875" bestFit="1" customWidth="1"/>
    <col min="4" max="4" width="37.7109375" bestFit="1" customWidth="1"/>
    <col min="5" max="5" width="20.28515625" customWidth="1"/>
    <col min="6" max="6" width="18" customWidth="1"/>
    <col min="7" max="7" width="18.85546875" style="71" bestFit="1" customWidth="1"/>
    <col min="8" max="8" width="14" style="71" customWidth="1"/>
    <col min="9" max="9" width="5.28515625" style="71" customWidth="1"/>
    <col min="10" max="10" width="14.5703125" style="71" customWidth="1"/>
    <col min="11" max="11" width="9.140625" style="71" customWidth="1"/>
    <col min="12" max="12" width="9.140625" style="71"/>
    <col min="13" max="13" width="14.5703125" style="71" customWidth="1"/>
    <col min="14" max="14" width="18.85546875" style="71" bestFit="1" customWidth="1"/>
    <col min="15" max="15" width="3.28515625" style="71" bestFit="1" customWidth="1"/>
    <col min="16" max="16384" width="9.140625" style="71"/>
  </cols>
  <sheetData>
    <row r="1" spans="1:12" s="1" customFormat="1" x14ac:dyDescent="0.25">
      <c r="A1" s="3" t="s">
        <v>1</v>
      </c>
      <c r="B1" s="30" t="s">
        <v>16</v>
      </c>
      <c r="C1" s="28" t="s">
        <v>2</v>
      </c>
      <c r="D1" s="28" t="s">
        <v>3</v>
      </c>
      <c r="E1" s="28" t="s">
        <v>4</v>
      </c>
    </row>
    <row r="2" spans="1:12" customFormat="1" x14ac:dyDescent="0.25">
      <c r="A2" s="2" t="s">
        <v>0</v>
      </c>
      <c r="B2" s="31">
        <v>0.7</v>
      </c>
      <c r="C2" s="29">
        <v>0.3</v>
      </c>
      <c r="D2" s="29">
        <v>0</v>
      </c>
      <c r="E2" s="29">
        <v>0</v>
      </c>
    </row>
    <row r="3" spans="1:12" customFormat="1" x14ac:dyDescent="0.25"/>
    <row r="4" spans="1:12" customFormat="1" x14ac:dyDescent="0.25"/>
    <row r="5" spans="1:12" customFormat="1" x14ac:dyDescent="0.25">
      <c r="A5" s="4"/>
      <c r="B5" s="93" t="s">
        <v>5</v>
      </c>
      <c r="C5" s="95" t="s">
        <v>6</v>
      </c>
      <c r="D5" s="96"/>
      <c r="E5" s="96"/>
      <c r="F5" s="97"/>
    </row>
    <row r="6" spans="1:12" customFormat="1" x14ac:dyDescent="0.25">
      <c r="A6" s="9" t="s">
        <v>7</v>
      </c>
      <c r="B6" s="94"/>
      <c r="C6" s="5" t="s">
        <v>8</v>
      </c>
      <c r="D6" s="5" t="s">
        <v>9</v>
      </c>
      <c r="E6" s="5" t="s">
        <v>10</v>
      </c>
      <c r="F6" s="5" t="s">
        <v>11</v>
      </c>
    </row>
    <row r="7" spans="1:12" customFormat="1" x14ac:dyDescent="0.25">
      <c r="A7" s="11" t="s">
        <v>0</v>
      </c>
      <c r="B7" s="10"/>
      <c r="C7" s="6">
        <v>0.75</v>
      </c>
      <c r="D7" s="7">
        <v>0.1</v>
      </c>
      <c r="E7" s="7">
        <v>0.05</v>
      </c>
      <c r="F7" s="8">
        <v>0.1</v>
      </c>
    </row>
    <row r="8" spans="1:12" customFormat="1" x14ac:dyDescent="0.25"/>
    <row r="9" spans="1:12" customFormat="1" x14ac:dyDescent="0.25">
      <c r="A9" s="12" t="s">
        <v>40</v>
      </c>
    </row>
    <row r="10" spans="1:12" customFormat="1" x14ac:dyDescent="0.25">
      <c r="A10" s="85" t="s">
        <v>8</v>
      </c>
      <c r="B10" s="85"/>
      <c r="C10" s="85"/>
      <c r="D10" s="85" t="s">
        <v>9</v>
      </c>
      <c r="E10" s="85"/>
      <c r="F10" s="85"/>
      <c r="G10" s="85" t="s">
        <v>12</v>
      </c>
      <c r="H10" s="85"/>
      <c r="I10" s="85"/>
      <c r="J10" s="85" t="s">
        <v>19</v>
      </c>
      <c r="K10" s="85"/>
      <c r="L10" s="85"/>
    </row>
    <row r="11" spans="1:12" customFormat="1" x14ac:dyDescent="0.25">
      <c r="A11" s="16" t="s">
        <v>13</v>
      </c>
      <c r="B11" s="13" t="s">
        <v>14</v>
      </c>
      <c r="C11" s="13" t="s">
        <v>15</v>
      </c>
      <c r="D11" s="16" t="s">
        <v>13</v>
      </c>
      <c r="E11" s="13" t="s">
        <v>14</v>
      </c>
      <c r="F11" s="13" t="s">
        <v>15</v>
      </c>
      <c r="G11" s="16" t="s">
        <v>13</v>
      </c>
      <c r="H11" s="13" t="s">
        <v>14</v>
      </c>
      <c r="I11" s="13" t="s">
        <v>15</v>
      </c>
      <c r="J11" s="24" t="s">
        <v>13</v>
      </c>
      <c r="K11" s="18" t="s">
        <v>14</v>
      </c>
      <c r="L11" s="25" t="s">
        <v>15</v>
      </c>
    </row>
    <row r="12" spans="1:12" customFormat="1" x14ac:dyDescent="0.25">
      <c r="A12" s="14">
        <v>6</v>
      </c>
      <c r="B12" s="14">
        <v>75</v>
      </c>
      <c r="C12" s="15">
        <v>79</v>
      </c>
      <c r="D12" s="14">
        <v>6</v>
      </c>
      <c r="E12" s="15">
        <v>75</v>
      </c>
      <c r="F12" s="15">
        <v>85</v>
      </c>
      <c r="G12" s="14">
        <v>6</v>
      </c>
      <c r="H12" s="15">
        <v>75</v>
      </c>
      <c r="I12" s="15">
        <v>85</v>
      </c>
      <c r="J12" s="19">
        <v>6</v>
      </c>
      <c r="K12" s="20">
        <v>75</v>
      </c>
      <c r="L12" s="20">
        <v>85</v>
      </c>
    </row>
    <row r="13" spans="1:12" customFormat="1" x14ac:dyDescent="0.25"/>
    <row r="14" spans="1:12" customFormat="1" x14ac:dyDescent="0.25"/>
    <row r="15" spans="1:12" s="73" customFormat="1" x14ac:dyDescent="0.25">
      <c r="A15" s="72" t="s">
        <v>30</v>
      </c>
    </row>
    <row r="16" spans="1:12" customFormat="1" x14ac:dyDescent="0.25">
      <c r="A16" s="33" t="s">
        <v>53</v>
      </c>
      <c r="B16" s="34" t="s">
        <v>17</v>
      </c>
      <c r="C16" s="34" t="s">
        <v>32</v>
      </c>
      <c r="D16" s="34" t="s">
        <v>18</v>
      </c>
      <c r="E16" s="34" t="s">
        <v>12</v>
      </c>
    </row>
    <row r="17" spans="1:5" customFormat="1" x14ac:dyDescent="0.25">
      <c r="A17" s="35"/>
      <c r="B17" s="34">
        <v>78</v>
      </c>
      <c r="C17" s="34">
        <v>76</v>
      </c>
      <c r="D17" s="34">
        <v>77</v>
      </c>
      <c r="E17" s="34">
        <v>75</v>
      </c>
    </row>
    <row r="18" spans="1:5" customFormat="1" x14ac:dyDescent="0.25">
      <c r="A18" s="32"/>
      <c r="B18" s="32"/>
      <c r="C18" s="32"/>
      <c r="D18" s="32"/>
      <c r="E18" s="32"/>
    </row>
    <row r="19" spans="1:5" customFormat="1" x14ac:dyDescent="0.25">
      <c r="A19" s="32" t="s">
        <v>20</v>
      </c>
      <c r="B19" s="32">
        <f>((B17/((B12))*100))</f>
        <v>104</v>
      </c>
      <c r="C19" s="32"/>
      <c r="D19" s="32" t="s">
        <v>25</v>
      </c>
      <c r="E19" s="37">
        <f>(B19*C7)</f>
        <v>78</v>
      </c>
    </row>
    <row r="20" spans="1:5" customFormat="1" x14ac:dyDescent="0.25">
      <c r="A20" s="32" t="s">
        <v>21</v>
      </c>
      <c r="B20" s="32">
        <f>(C17/((E12))*100)</f>
        <v>101.33333333333334</v>
      </c>
      <c r="C20" s="32"/>
      <c r="D20" s="32" t="s">
        <v>26</v>
      </c>
      <c r="E20" s="37">
        <f>(B20*D7)</f>
        <v>10.133333333333335</v>
      </c>
    </row>
    <row r="21" spans="1:5" customFormat="1" x14ac:dyDescent="0.25">
      <c r="A21" s="32" t="s">
        <v>22</v>
      </c>
      <c r="B21" s="32">
        <f>((D17/((K12)))*100)</f>
        <v>102.66666666666666</v>
      </c>
      <c r="C21" s="32"/>
      <c r="D21" s="32" t="s">
        <v>27</v>
      </c>
      <c r="E21" s="37">
        <f>(B21*F7)</f>
        <v>10.266666666666666</v>
      </c>
    </row>
    <row r="22" spans="1:5" customFormat="1" x14ac:dyDescent="0.25">
      <c r="A22" s="32" t="s">
        <v>23</v>
      </c>
      <c r="B22" s="32">
        <f>((E17/((H12))*100))</f>
        <v>100</v>
      </c>
      <c r="C22" s="32"/>
      <c r="D22" s="32" t="s">
        <v>28</v>
      </c>
      <c r="E22" s="37">
        <f>(B22*E7)</f>
        <v>5</v>
      </c>
    </row>
    <row r="23" spans="1:5" customFormat="1" x14ac:dyDescent="0.25">
      <c r="A23" s="32"/>
      <c r="B23" s="32"/>
      <c r="C23" s="32"/>
      <c r="D23" s="32"/>
      <c r="E23" s="32"/>
    </row>
    <row r="24" spans="1:5" customFormat="1" x14ac:dyDescent="0.25">
      <c r="A24" s="32"/>
      <c r="B24" s="32"/>
      <c r="C24" s="32"/>
      <c r="D24" s="32" t="s">
        <v>24</v>
      </c>
      <c r="E24" s="37">
        <f>SUM(E19:E22)</f>
        <v>103.4</v>
      </c>
    </row>
    <row r="25" spans="1:5" customFormat="1" x14ac:dyDescent="0.25">
      <c r="A25" s="32"/>
      <c r="B25" s="32"/>
      <c r="C25" s="32"/>
      <c r="D25" s="32" t="s">
        <v>29</v>
      </c>
      <c r="E25" s="36">
        <f>(E24*B2)</f>
        <v>72.38</v>
      </c>
    </row>
    <row r="26" spans="1:5" customFormat="1" x14ac:dyDescent="0.25"/>
    <row r="27" spans="1:5" s="73" customFormat="1" x14ac:dyDescent="0.25">
      <c r="A27" s="72" t="s">
        <v>31</v>
      </c>
    </row>
    <row r="28" spans="1:5" customFormat="1" x14ac:dyDescent="0.25"/>
    <row r="29" spans="1:5" customFormat="1" x14ac:dyDescent="0.25">
      <c r="A29" s="33" t="s">
        <v>53</v>
      </c>
      <c r="B29" s="34" t="s">
        <v>17</v>
      </c>
      <c r="C29" s="34" t="s">
        <v>32</v>
      </c>
      <c r="D29" s="34" t="s">
        <v>18</v>
      </c>
      <c r="E29" s="34" t="s">
        <v>12</v>
      </c>
    </row>
    <row r="30" spans="1:5" customFormat="1" x14ac:dyDescent="0.25">
      <c r="A30" s="35"/>
      <c r="B30" s="34">
        <v>78</v>
      </c>
      <c r="C30" s="39" t="s">
        <v>33</v>
      </c>
      <c r="D30" s="34">
        <v>77</v>
      </c>
      <c r="E30" s="34">
        <v>75</v>
      </c>
    </row>
    <row r="31" spans="1:5" customFormat="1" x14ac:dyDescent="0.25"/>
    <row r="32" spans="1:5" customFormat="1" x14ac:dyDescent="0.25">
      <c r="A32" s="12" t="s">
        <v>34</v>
      </c>
    </row>
    <row r="33" spans="1:5" customFormat="1" x14ac:dyDescent="0.25"/>
    <row r="34" spans="1:5" customFormat="1" x14ac:dyDescent="0.25">
      <c r="A34" s="17"/>
      <c r="B34" s="26" t="s">
        <v>6</v>
      </c>
      <c r="C34" s="27"/>
      <c r="D34" s="27"/>
      <c r="E34" s="22"/>
    </row>
    <row r="35" spans="1:5" customFormat="1" x14ac:dyDescent="0.25">
      <c r="A35" s="21" t="s">
        <v>7</v>
      </c>
      <c r="B35" s="18" t="s">
        <v>8</v>
      </c>
      <c r="C35" s="18" t="s">
        <v>9</v>
      </c>
      <c r="D35" s="18" t="s">
        <v>10</v>
      </c>
      <c r="E35" s="18" t="s">
        <v>11</v>
      </c>
    </row>
    <row r="36" spans="1:5" customFormat="1" x14ac:dyDescent="0.25">
      <c r="A36" s="23" t="s">
        <v>0</v>
      </c>
      <c r="B36" s="38">
        <v>0.75</v>
      </c>
      <c r="C36" s="38">
        <v>0.1</v>
      </c>
      <c r="D36" s="38">
        <v>0.05</v>
      </c>
      <c r="E36" s="38">
        <v>0.1</v>
      </c>
    </row>
    <row r="37" spans="1:5" customFormat="1" x14ac:dyDescent="0.25">
      <c r="A37" s="12" t="s">
        <v>35</v>
      </c>
      <c r="B37" s="40">
        <f>(((100/(75+5+10))*75))</f>
        <v>83.333333333333343</v>
      </c>
      <c r="C37" s="45" t="s">
        <v>33</v>
      </c>
      <c r="D37" s="40">
        <f>(((100/(75+5+10))*5))</f>
        <v>5.5555555555555554</v>
      </c>
      <c r="E37" s="40">
        <f>(((100/(75+5+10))*10))</f>
        <v>11.111111111111111</v>
      </c>
    </row>
    <row r="38" spans="1:5" customFormat="1" x14ac:dyDescent="0.25"/>
    <row r="39" spans="1:5" customFormat="1" x14ac:dyDescent="0.25"/>
    <row r="40" spans="1:5" customFormat="1" x14ac:dyDescent="0.25">
      <c r="A40" s="32" t="s">
        <v>20</v>
      </c>
      <c r="B40" s="32">
        <f>((B30/((B12)))*100)</f>
        <v>104</v>
      </c>
      <c r="C40" s="32"/>
      <c r="D40" s="32" t="s">
        <v>36</v>
      </c>
      <c r="E40" s="37">
        <f>(B40*83%)</f>
        <v>86.32</v>
      </c>
    </row>
    <row r="41" spans="1:5" customFormat="1" x14ac:dyDescent="0.25">
      <c r="A41" s="32" t="s">
        <v>22</v>
      </c>
      <c r="B41" s="32">
        <f>((D30/((K12))*100))</f>
        <v>102.66666666666666</v>
      </c>
      <c r="C41" s="32"/>
      <c r="D41" s="32" t="s">
        <v>37</v>
      </c>
      <c r="E41" s="37">
        <f>(B41*11%)</f>
        <v>11.293333333333333</v>
      </c>
    </row>
    <row r="42" spans="1:5" customFormat="1" x14ac:dyDescent="0.25">
      <c r="A42" s="32" t="s">
        <v>23</v>
      </c>
      <c r="B42" s="32">
        <f>((E30/((H12))*100))</f>
        <v>100</v>
      </c>
      <c r="C42" s="32"/>
      <c r="D42" s="32" t="s">
        <v>38</v>
      </c>
      <c r="E42" s="37">
        <f>(B42*6%)</f>
        <v>6</v>
      </c>
    </row>
    <row r="43" spans="1:5" customFormat="1" x14ac:dyDescent="0.25">
      <c r="B43" s="32"/>
      <c r="C43" s="32"/>
      <c r="E43" s="37"/>
    </row>
    <row r="44" spans="1:5" customFormat="1" x14ac:dyDescent="0.25">
      <c r="A44" s="32"/>
      <c r="B44" s="32"/>
      <c r="C44" s="32"/>
      <c r="D44" s="32"/>
      <c r="E44" s="32"/>
    </row>
    <row r="45" spans="1:5" customFormat="1" x14ac:dyDescent="0.25">
      <c r="A45" s="32"/>
      <c r="B45" s="32"/>
      <c r="C45" s="32"/>
      <c r="D45" s="32" t="s">
        <v>24</v>
      </c>
      <c r="E45" s="37">
        <f>SUM(E40:E42)</f>
        <v>103.61333333333333</v>
      </c>
    </row>
    <row r="46" spans="1:5" customFormat="1" x14ac:dyDescent="0.25">
      <c r="A46" s="32"/>
      <c r="B46" s="32"/>
      <c r="C46" s="32"/>
      <c r="D46" s="32" t="s">
        <v>29</v>
      </c>
      <c r="E46" s="36">
        <f>(E45*B2)</f>
        <v>72.529333333333327</v>
      </c>
    </row>
    <row r="47" spans="1:5" customFormat="1" x14ac:dyDescent="0.25"/>
    <row r="48" spans="1:5" s="73" customFormat="1" x14ac:dyDescent="0.25">
      <c r="A48" s="72" t="s">
        <v>39</v>
      </c>
    </row>
    <row r="49" spans="1:16" customFormat="1" x14ac:dyDescent="0.25">
      <c r="A49" s="33" t="s">
        <v>53</v>
      </c>
      <c r="B49" s="34" t="s">
        <v>17</v>
      </c>
      <c r="C49" s="34" t="s">
        <v>32</v>
      </c>
      <c r="D49" s="34" t="s">
        <v>18</v>
      </c>
      <c r="E49" s="34" t="s">
        <v>12</v>
      </c>
    </row>
    <row r="50" spans="1:16" customFormat="1" x14ac:dyDescent="0.25">
      <c r="A50" s="35"/>
      <c r="B50" s="34">
        <v>70</v>
      </c>
      <c r="C50" s="34" t="s">
        <v>42</v>
      </c>
      <c r="D50" s="34" t="s">
        <v>42</v>
      </c>
      <c r="E50" s="34">
        <v>75</v>
      </c>
    </row>
    <row r="51" spans="1:16" customFormat="1" x14ac:dyDescent="0.25"/>
    <row r="52" spans="1:16" s="1" customFormat="1" ht="15.75" thickBot="1" x14ac:dyDescent="0.3">
      <c r="A52" s="12" t="s">
        <v>40</v>
      </c>
    </row>
    <row r="53" spans="1:16" s="1" customFormat="1" x14ac:dyDescent="0.25">
      <c r="A53" s="86" t="s">
        <v>8</v>
      </c>
      <c r="B53" s="87"/>
      <c r="C53" s="87"/>
      <c r="D53" s="88"/>
      <c r="E53" s="86" t="s">
        <v>9</v>
      </c>
      <c r="F53" s="87"/>
      <c r="G53" s="87"/>
      <c r="H53" s="88"/>
      <c r="I53" s="89" t="s">
        <v>19</v>
      </c>
      <c r="J53" s="90"/>
      <c r="K53" s="90"/>
      <c r="L53" s="91"/>
      <c r="M53" s="89" t="s">
        <v>12</v>
      </c>
      <c r="N53" s="90"/>
      <c r="O53" s="90"/>
      <c r="P53" s="91"/>
    </row>
    <row r="54" spans="1:16" s="1" customFormat="1" x14ac:dyDescent="0.25">
      <c r="A54" s="47" t="s">
        <v>13</v>
      </c>
      <c r="B54" s="18" t="s">
        <v>14</v>
      </c>
      <c r="C54" s="18" t="s">
        <v>41</v>
      </c>
      <c r="D54" s="48" t="s">
        <v>15</v>
      </c>
      <c r="E54" s="47" t="s">
        <v>13</v>
      </c>
      <c r="F54" s="18" t="s">
        <v>14</v>
      </c>
      <c r="G54" s="18" t="s">
        <v>41</v>
      </c>
      <c r="H54" s="48" t="s">
        <v>15</v>
      </c>
      <c r="I54" s="47" t="s">
        <v>13</v>
      </c>
      <c r="J54" s="18" t="s">
        <v>14</v>
      </c>
      <c r="K54" s="18" t="s">
        <v>41</v>
      </c>
      <c r="L54" s="48" t="s">
        <v>15</v>
      </c>
      <c r="M54" s="47" t="s">
        <v>13</v>
      </c>
      <c r="N54" s="18" t="s">
        <v>14</v>
      </c>
      <c r="O54" s="25" t="s">
        <v>41</v>
      </c>
      <c r="P54" s="48" t="s">
        <v>15</v>
      </c>
    </row>
    <row r="55" spans="1:16" s="1" customFormat="1" ht="15.75" thickBot="1" x14ac:dyDescent="0.3">
      <c r="A55" s="49">
        <v>6</v>
      </c>
      <c r="B55" s="50">
        <v>75</v>
      </c>
      <c r="C55" s="50">
        <f>((B55+D55)/2)</f>
        <v>77</v>
      </c>
      <c r="D55" s="51">
        <v>79</v>
      </c>
      <c r="E55" s="49">
        <v>6</v>
      </c>
      <c r="F55" s="52">
        <v>75</v>
      </c>
      <c r="G55" s="50">
        <f>((F55+H55)/2)</f>
        <v>80</v>
      </c>
      <c r="H55" s="51">
        <v>85</v>
      </c>
      <c r="I55" s="49">
        <v>6</v>
      </c>
      <c r="J55" s="52">
        <v>75</v>
      </c>
      <c r="K55" s="50">
        <f>((J55+L55)/2)</f>
        <v>80</v>
      </c>
      <c r="L55" s="51">
        <v>85</v>
      </c>
      <c r="M55" s="49">
        <v>6</v>
      </c>
      <c r="N55" s="52">
        <v>75</v>
      </c>
      <c r="O55" s="50">
        <f>((N55+P55)/2)</f>
        <v>80</v>
      </c>
      <c r="P55" s="51">
        <v>85</v>
      </c>
    </row>
    <row r="56" spans="1:16" customFormat="1" x14ac:dyDescent="0.25"/>
    <row r="57" spans="1:16" customFormat="1" x14ac:dyDescent="0.25">
      <c r="A57" s="53" t="s">
        <v>48</v>
      </c>
      <c r="B57" s="54" t="s">
        <v>32</v>
      </c>
      <c r="C57" s="54" t="s">
        <v>18</v>
      </c>
      <c r="D57" s="54" t="s">
        <v>43</v>
      </c>
      <c r="E57" s="56" t="s">
        <v>47</v>
      </c>
      <c r="F57" s="54" t="s">
        <v>50</v>
      </c>
    </row>
    <row r="58" spans="1:16" customFormat="1" x14ac:dyDescent="0.25">
      <c r="A58" s="53">
        <v>1</v>
      </c>
      <c r="B58" s="46">
        <v>77</v>
      </c>
      <c r="C58" s="46">
        <v>79</v>
      </c>
      <c r="D58" s="55">
        <f>(B55-2)</f>
        <v>73</v>
      </c>
      <c r="E58" s="57" t="s">
        <v>44</v>
      </c>
      <c r="F58" t="s">
        <v>51</v>
      </c>
    </row>
    <row r="59" spans="1:16" customFormat="1" x14ac:dyDescent="0.25">
      <c r="A59" s="53">
        <v>2</v>
      </c>
      <c r="B59" s="46">
        <v>82</v>
      </c>
      <c r="C59" s="46">
        <v>83</v>
      </c>
      <c r="D59" s="55">
        <f>(B55-4)</f>
        <v>71</v>
      </c>
      <c r="E59" s="57" t="s">
        <v>45</v>
      </c>
      <c r="F59" s="1" t="s">
        <v>51</v>
      </c>
    </row>
    <row r="60" spans="1:16" customFormat="1" x14ac:dyDescent="0.25">
      <c r="A60" s="60">
        <v>3</v>
      </c>
      <c r="B60" s="61">
        <v>87</v>
      </c>
      <c r="C60" s="61">
        <v>86</v>
      </c>
      <c r="D60" s="62">
        <f>(B55-6)</f>
        <v>69</v>
      </c>
      <c r="E60" s="63" t="s">
        <v>46</v>
      </c>
      <c r="F60" s="59" t="s">
        <v>52</v>
      </c>
    </row>
    <row r="61" spans="1:16" customFormat="1" x14ac:dyDescent="0.25">
      <c r="A61" s="53">
        <v>4</v>
      </c>
      <c r="B61" s="46">
        <v>78</v>
      </c>
      <c r="C61" s="46">
        <v>83</v>
      </c>
      <c r="D61" s="55">
        <f>(B55-4)</f>
        <v>71</v>
      </c>
      <c r="E61" s="57" t="s">
        <v>45</v>
      </c>
      <c r="F61" s="1" t="s">
        <v>51</v>
      </c>
    </row>
    <row r="62" spans="1:16" customFormat="1" x14ac:dyDescent="0.25">
      <c r="A62" s="53">
        <v>5</v>
      </c>
      <c r="B62" s="46">
        <v>84</v>
      </c>
      <c r="C62" s="46">
        <v>78</v>
      </c>
      <c r="D62" s="55">
        <f>(B55-4)</f>
        <v>71</v>
      </c>
      <c r="E62" s="57" t="s">
        <v>45</v>
      </c>
      <c r="F62" s="1" t="s">
        <v>51</v>
      </c>
    </row>
    <row r="63" spans="1:16" customFormat="1" x14ac:dyDescent="0.25">
      <c r="A63" s="60">
        <v>6</v>
      </c>
      <c r="B63" s="61">
        <v>84</v>
      </c>
      <c r="C63" s="61">
        <v>87</v>
      </c>
      <c r="D63" s="62">
        <f>(B55-6)</f>
        <v>69</v>
      </c>
      <c r="E63" s="63" t="s">
        <v>46</v>
      </c>
      <c r="F63" s="59" t="s">
        <v>52</v>
      </c>
    </row>
    <row r="64" spans="1:16" customFormat="1" x14ac:dyDescent="0.25">
      <c r="A64" s="60">
        <v>7</v>
      </c>
      <c r="B64" s="61">
        <v>87</v>
      </c>
      <c r="C64" s="61">
        <v>83</v>
      </c>
      <c r="D64" s="62">
        <f>(B55-6)</f>
        <v>69</v>
      </c>
      <c r="E64" s="63" t="s">
        <v>46</v>
      </c>
      <c r="F64" s="59" t="s">
        <v>52</v>
      </c>
    </row>
    <row r="65" spans="1:7" customFormat="1" x14ac:dyDescent="0.25">
      <c r="A65" s="53">
        <v>8</v>
      </c>
      <c r="B65" s="46">
        <v>76</v>
      </c>
      <c r="C65" s="46">
        <v>88</v>
      </c>
      <c r="D65" s="55">
        <f>(B55-4)</f>
        <v>71</v>
      </c>
      <c r="E65" s="57" t="s">
        <v>45</v>
      </c>
      <c r="F65" s="1" t="s">
        <v>51</v>
      </c>
    </row>
    <row r="66" spans="1:7" customFormat="1" x14ac:dyDescent="0.25">
      <c r="A66" s="53">
        <v>9</v>
      </c>
      <c r="B66" s="46">
        <v>88</v>
      </c>
      <c r="C66" s="46">
        <v>76</v>
      </c>
      <c r="D66" s="55">
        <f>(B55-4)</f>
        <v>71</v>
      </c>
      <c r="E66" s="57" t="s">
        <v>45</v>
      </c>
      <c r="F66" s="1" t="s">
        <v>51</v>
      </c>
    </row>
    <row r="67" spans="1:7" customFormat="1" x14ac:dyDescent="0.25"/>
    <row r="68" spans="1:7" customFormat="1" x14ac:dyDescent="0.25">
      <c r="A68" s="58" t="s">
        <v>49</v>
      </c>
    </row>
    <row r="69" spans="1:7" customFormat="1" x14ac:dyDescent="0.25">
      <c r="A69" s="53" t="s">
        <v>48</v>
      </c>
    </row>
    <row r="70" spans="1:7" customFormat="1" x14ac:dyDescent="0.25">
      <c r="A70" s="53">
        <v>3</v>
      </c>
      <c r="B70" s="32" t="s">
        <v>20</v>
      </c>
      <c r="C70" s="64">
        <f>((B50/((B55+D55)/2)*100))</f>
        <v>90.909090909090907</v>
      </c>
      <c r="D70" s="32" t="s">
        <v>25</v>
      </c>
      <c r="E70" s="64">
        <f>C70*C7</f>
        <v>68.181818181818187</v>
      </c>
      <c r="F70" s="32" t="s">
        <v>24</v>
      </c>
      <c r="G70" s="64">
        <f>SUM(E70:E73)</f>
        <v>94.494318181818187</v>
      </c>
    </row>
    <row r="71" spans="1:7" customFormat="1" x14ac:dyDescent="0.25">
      <c r="B71" s="32" t="s">
        <v>21</v>
      </c>
      <c r="C71" s="1">
        <f>((B60/((F55+H55)/2)*100))</f>
        <v>108.74999999999999</v>
      </c>
      <c r="D71" s="32" t="s">
        <v>26</v>
      </c>
      <c r="E71" s="64">
        <f>C71*D7</f>
        <v>10.875</v>
      </c>
      <c r="F71" s="32" t="s">
        <v>29</v>
      </c>
      <c r="G71" s="65">
        <f>G70*B2</f>
        <v>66.146022727272722</v>
      </c>
    </row>
    <row r="72" spans="1:7" customFormat="1" x14ac:dyDescent="0.25">
      <c r="B72" s="32" t="s">
        <v>22</v>
      </c>
      <c r="C72" s="1">
        <f>((C60/((J55+L55)/2)*100))</f>
        <v>107.5</v>
      </c>
      <c r="D72" s="32" t="s">
        <v>27</v>
      </c>
      <c r="E72" s="64">
        <f>C72*F7</f>
        <v>10.75</v>
      </c>
    </row>
    <row r="73" spans="1:7" customFormat="1" x14ac:dyDescent="0.25">
      <c r="B73" s="32" t="s">
        <v>23</v>
      </c>
      <c r="C73" s="1">
        <f>((E50/((N55+P55)/2)*100))</f>
        <v>93.75</v>
      </c>
      <c r="D73" s="32" t="s">
        <v>28</v>
      </c>
      <c r="E73" s="64">
        <f>C73*E7</f>
        <v>4.6875</v>
      </c>
    </row>
    <row r="74" spans="1:7" customFormat="1" x14ac:dyDescent="0.25">
      <c r="D74" s="1"/>
    </row>
    <row r="75" spans="1:7" customFormat="1" x14ac:dyDescent="0.25"/>
    <row r="76" spans="1:7" customFormat="1" x14ac:dyDescent="0.25">
      <c r="A76" s="53">
        <v>6</v>
      </c>
      <c r="B76" s="32" t="s">
        <v>20</v>
      </c>
      <c r="C76" s="64">
        <f>((B50/((B55+D55)/2)*100))</f>
        <v>90.909090909090907</v>
      </c>
      <c r="D76" s="32" t="s">
        <v>25</v>
      </c>
      <c r="E76" s="64">
        <f>C76*C7</f>
        <v>68.181818181818187</v>
      </c>
      <c r="F76" s="32" t="s">
        <v>24</v>
      </c>
      <c r="G76" s="64">
        <f>SUM(E76:E79)</f>
        <v>94.244318181818187</v>
      </c>
    </row>
    <row r="77" spans="1:7" customFormat="1" x14ac:dyDescent="0.25">
      <c r="A77" s="1"/>
      <c r="B77" s="32" t="s">
        <v>21</v>
      </c>
      <c r="C77" s="1">
        <f>((B63/((F55+H55)/2)*100))</f>
        <v>105</v>
      </c>
      <c r="D77" s="32" t="s">
        <v>26</v>
      </c>
      <c r="E77" s="64">
        <f>C77*D7</f>
        <v>10.5</v>
      </c>
      <c r="F77" s="32" t="s">
        <v>29</v>
      </c>
      <c r="G77" s="65">
        <f>G76*B2</f>
        <v>65.971022727272725</v>
      </c>
    </row>
    <row r="78" spans="1:7" customFormat="1" x14ac:dyDescent="0.25">
      <c r="A78" s="1"/>
      <c r="B78" s="32" t="s">
        <v>22</v>
      </c>
      <c r="C78" s="1">
        <f>((C63/((J55+L55)/2)*100))</f>
        <v>108.74999999999999</v>
      </c>
      <c r="D78" s="32" t="s">
        <v>27</v>
      </c>
      <c r="E78" s="64">
        <f>C78*F7</f>
        <v>10.875</v>
      </c>
      <c r="F78" s="1"/>
      <c r="G78" s="1"/>
    </row>
    <row r="79" spans="1:7" customFormat="1" x14ac:dyDescent="0.25">
      <c r="A79" s="1"/>
      <c r="B79" s="32" t="s">
        <v>23</v>
      </c>
      <c r="C79" s="1">
        <f>((E50/((N55+P55)/2)*100))</f>
        <v>93.75</v>
      </c>
      <c r="D79" s="32" t="s">
        <v>28</v>
      </c>
      <c r="E79" s="64">
        <f>C79*E7</f>
        <v>4.6875</v>
      </c>
      <c r="F79" s="1"/>
      <c r="G79" s="1"/>
    </row>
    <row r="80" spans="1:7" customFormat="1" x14ac:dyDescent="0.25">
      <c r="A80" s="53"/>
    </row>
    <row r="81" spans="1:16" customFormat="1" x14ac:dyDescent="0.25">
      <c r="A81" s="53"/>
    </row>
    <row r="82" spans="1:16" customFormat="1" x14ac:dyDescent="0.25">
      <c r="A82" s="53">
        <v>7</v>
      </c>
      <c r="B82" s="32" t="s">
        <v>20</v>
      </c>
      <c r="C82" s="64">
        <f>((B50/((B55+D55)/2)*100))</f>
        <v>90.909090909090907</v>
      </c>
      <c r="D82" s="32" t="s">
        <v>25</v>
      </c>
      <c r="E82" s="64">
        <f>C82*C7</f>
        <v>68.181818181818187</v>
      </c>
      <c r="F82" s="32" t="s">
        <v>24</v>
      </c>
      <c r="G82" s="64">
        <f>SUM(E82:E85)</f>
        <v>94.119318181818187</v>
      </c>
    </row>
    <row r="83" spans="1:16" customFormat="1" x14ac:dyDescent="0.25">
      <c r="A83" s="1"/>
      <c r="B83" s="32" t="s">
        <v>21</v>
      </c>
      <c r="C83" s="1">
        <f>((B64/((F55+H55)/2)*100))</f>
        <v>108.74999999999999</v>
      </c>
      <c r="D83" s="32" t="s">
        <v>26</v>
      </c>
      <c r="E83" s="64">
        <f>C83*D7</f>
        <v>10.875</v>
      </c>
      <c r="F83" s="32" t="s">
        <v>29</v>
      </c>
      <c r="G83" s="98">
        <f>G82*B2</f>
        <v>65.883522727272734</v>
      </c>
    </row>
    <row r="84" spans="1:16" customFormat="1" x14ac:dyDescent="0.25">
      <c r="A84" s="1"/>
      <c r="B84" s="32" t="s">
        <v>22</v>
      </c>
      <c r="C84" s="1">
        <f>((C64/((J55+L55)/2)*100))</f>
        <v>103.75000000000001</v>
      </c>
      <c r="D84" s="32" t="s">
        <v>27</v>
      </c>
      <c r="E84" s="64">
        <f>C84*F7</f>
        <v>10.375000000000002</v>
      </c>
      <c r="F84" s="1"/>
      <c r="G84" s="1"/>
    </row>
    <row r="85" spans="1:16" customFormat="1" x14ac:dyDescent="0.25">
      <c r="A85" s="1"/>
      <c r="B85" s="32" t="s">
        <v>23</v>
      </c>
      <c r="C85" s="1">
        <f>((E50/((N55+P55)/2)*100))</f>
        <v>93.75</v>
      </c>
      <c r="D85" s="32" t="s">
        <v>28</v>
      </c>
      <c r="E85" s="64">
        <f>C85*E7</f>
        <v>4.6875</v>
      </c>
      <c r="F85" s="1"/>
      <c r="G85" s="1"/>
    </row>
    <row r="86" spans="1:16" customFormat="1" x14ac:dyDescent="0.25"/>
    <row r="87" spans="1:16" s="1" customFormat="1" x14ac:dyDescent="0.25">
      <c r="A87" s="33" t="s">
        <v>53</v>
      </c>
      <c r="B87" s="34" t="s">
        <v>17</v>
      </c>
      <c r="C87" s="34" t="s">
        <v>32</v>
      </c>
      <c r="D87" s="34" t="s">
        <v>18</v>
      </c>
      <c r="E87" s="34" t="s">
        <v>12</v>
      </c>
    </row>
    <row r="88" spans="1:16" s="1" customFormat="1" x14ac:dyDescent="0.25">
      <c r="A88" s="35"/>
      <c r="B88" s="34">
        <v>72</v>
      </c>
      <c r="C88" s="34" t="s">
        <v>42</v>
      </c>
      <c r="D88" s="34" t="s">
        <v>42</v>
      </c>
      <c r="E88" s="34">
        <v>75</v>
      </c>
    </row>
    <row r="89" spans="1:16" s="1" customFormat="1" x14ac:dyDescent="0.25"/>
    <row r="90" spans="1:16" s="1" customFormat="1" ht="15.75" thickBot="1" x14ac:dyDescent="0.3">
      <c r="A90" s="12" t="s">
        <v>40</v>
      </c>
    </row>
    <row r="91" spans="1:16" s="1" customFormat="1" x14ac:dyDescent="0.25">
      <c r="A91" s="86" t="s">
        <v>8</v>
      </c>
      <c r="B91" s="87"/>
      <c r="C91" s="87"/>
      <c r="D91" s="88"/>
      <c r="E91" s="86" t="s">
        <v>9</v>
      </c>
      <c r="F91" s="87"/>
      <c r="G91" s="87"/>
      <c r="H91" s="88"/>
      <c r="I91" s="89" t="s">
        <v>19</v>
      </c>
      <c r="J91" s="90"/>
      <c r="K91" s="90"/>
      <c r="L91" s="91"/>
      <c r="M91" s="89" t="s">
        <v>12</v>
      </c>
      <c r="N91" s="90"/>
      <c r="O91" s="90"/>
      <c r="P91" s="91"/>
    </row>
    <row r="92" spans="1:16" s="1" customFormat="1" x14ac:dyDescent="0.25">
      <c r="A92" s="47" t="s">
        <v>13</v>
      </c>
      <c r="B92" s="18" t="s">
        <v>14</v>
      </c>
      <c r="C92" s="18" t="s">
        <v>41</v>
      </c>
      <c r="D92" s="48" t="s">
        <v>15</v>
      </c>
      <c r="E92" s="47" t="s">
        <v>13</v>
      </c>
      <c r="F92" s="18" t="s">
        <v>14</v>
      </c>
      <c r="G92" s="18" t="s">
        <v>41</v>
      </c>
      <c r="H92" s="48" t="s">
        <v>15</v>
      </c>
      <c r="I92" s="47" t="s">
        <v>13</v>
      </c>
      <c r="J92" s="18" t="s">
        <v>14</v>
      </c>
      <c r="K92" s="18" t="s">
        <v>41</v>
      </c>
      <c r="L92" s="48" t="s">
        <v>15</v>
      </c>
      <c r="M92" s="47" t="s">
        <v>13</v>
      </c>
      <c r="N92" s="18" t="s">
        <v>14</v>
      </c>
      <c r="O92" s="25" t="s">
        <v>41</v>
      </c>
      <c r="P92" s="48" t="s">
        <v>15</v>
      </c>
    </row>
    <row r="93" spans="1:16" s="1" customFormat="1" ht="15.75" thickBot="1" x14ac:dyDescent="0.3">
      <c r="A93" s="49">
        <v>6</v>
      </c>
      <c r="B93" s="50">
        <v>75</v>
      </c>
      <c r="C93" s="50">
        <f>((B93+D93)/2)</f>
        <v>77</v>
      </c>
      <c r="D93" s="51">
        <v>79</v>
      </c>
      <c r="E93" s="49">
        <v>6</v>
      </c>
      <c r="F93" s="52">
        <v>75</v>
      </c>
      <c r="G93" s="50">
        <f>((F93+H93)/2)</f>
        <v>80</v>
      </c>
      <c r="H93" s="51">
        <v>85</v>
      </c>
      <c r="I93" s="49">
        <v>6</v>
      </c>
      <c r="J93" s="52">
        <v>75</v>
      </c>
      <c r="K93" s="50">
        <f>((J93+L93)/2)</f>
        <v>80</v>
      </c>
      <c r="L93" s="51">
        <v>85</v>
      </c>
      <c r="M93" s="49">
        <v>6</v>
      </c>
      <c r="N93" s="52">
        <v>75</v>
      </c>
      <c r="O93" s="50">
        <f>((N93+P93)/2)</f>
        <v>80</v>
      </c>
      <c r="P93" s="51">
        <v>85</v>
      </c>
    </row>
    <row r="94" spans="1:16" s="1" customFormat="1" x14ac:dyDescent="0.25"/>
    <row r="95" spans="1:16" s="1" customFormat="1" x14ac:dyDescent="0.25">
      <c r="A95" s="53" t="s">
        <v>48</v>
      </c>
      <c r="B95" s="54" t="s">
        <v>32</v>
      </c>
      <c r="C95" s="54" t="s">
        <v>18</v>
      </c>
      <c r="D95" s="54" t="s">
        <v>43</v>
      </c>
      <c r="E95" s="56" t="s">
        <v>47</v>
      </c>
      <c r="F95" s="54" t="s">
        <v>50</v>
      </c>
    </row>
    <row r="96" spans="1:16" s="1" customFormat="1" x14ac:dyDescent="0.25">
      <c r="A96" s="53">
        <v>1</v>
      </c>
      <c r="B96" s="46">
        <v>77</v>
      </c>
      <c r="C96" s="46">
        <v>79</v>
      </c>
      <c r="D96" s="55">
        <f>(B93-2)</f>
        <v>73</v>
      </c>
      <c r="E96" s="57" t="s">
        <v>44</v>
      </c>
      <c r="F96" s="1" t="s">
        <v>51</v>
      </c>
    </row>
    <row r="97" spans="1:7" x14ac:dyDescent="0.25">
      <c r="A97" s="66">
        <v>2</v>
      </c>
      <c r="B97" s="67">
        <v>82</v>
      </c>
      <c r="C97" s="67">
        <v>83</v>
      </c>
      <c r="D97" s="68">
        <f>(B93-4)</f>
        <v>71</v>
      </c>
      <c r="E97" s="69" t="s">
        <v>45</v>
      </c>
      <c r="F97" s="70" t="s">
        <v>52</v>
      </c>
    </row>
    <row r="98" spans="1:7" x14ac:dyDescent="0.25">
      <c r="A98" s="66">
        <v>3</v>
      </c>
      <c r="B98" s="67">
        <v>87</v>
      </c>
      <c r="C98" s="67">
        <v>86</v>
      </c>
      <c r="D98" s="68">
        <f>(B93-6)</f>
        <v>69</v>
      </c>
      <c r="E98" s="69" t="s">
        <v>46</v>
      </c>
      <c r="F98" s="70" t="s">
        <v>52</v>
      </c>
    </row>
    <row r="99" spans="1:7" x14ac:dyDescent="0.25">
      <c r="A99" s="66">
        <v>4</v>
      </c>
      <c r="B99" s="67">
        <v>78</v>
      </c>
      <c r="C99" s="67">
        <v>83</v>
      </c>
      <c r="D99" s="68">
        <f>(B93-4)</f>
        <v>71</v>
      </c>
      <c r="E99" s="69" t="s">
        <v>45</v>
      </c>
      <c r="F99" s="70" t="s">
        <v>52</v>
      </c>
    </row>
    <row r="100" spans="1:7" x14ac:dyDescent="0.25">
      <c r="A100" s="66">
        <v>5</v>
      </c>
      <c r="B100" s="67">
        <v>84</v>
      </c>
      <c r="C100" s="67">
        <v>78</v>
      </c>
      <c r="D100" s="68">
        <f>(B93-4)</f>
        <v>71</v>
      </c>
      <c r="E100" s="69" t="s">
        <v>45</v>
      </c>
      <c r="F100" s="70" t="s">
        <v>52</v>
      </c>
    </row>
    <row r="101" spans="1:7" x14ac:dyDescent="0.25">
      <c r="A101" s="66">
        <v>6</v>
      </c>
      <c r="B101" s="67">
        <v>84</v>
      </c>
      <c r="C101" s="67">
        <v>87</v>
      </c>
      <c r="D101" s="68">
        <f>(B93-6)</f>
        <v>69</v>
      </c>
      <c r="E101" s="69" t="s">
        <v>46</v>
      </c>
      <c r="F101" s="70" t="s">
        <v>52</v>
      </c>
    </row>
    <row r="102" spans="1:7" x14ac:dyDescent="0.25">
      <c r="A102" s="66">
        <v>7</v>
      </c>
      <c r="B102" s="67">
        <v>87</v>
      </c>
      <c r="C102" s="67">
        <v>83</v>
      </c>
      <c r="D102" s="68">
        <f>(B93-6)</f>
        <v>69</v>
      </c>
      <c r="E102" s="69" t="s">
        <v>46</v>
      </c>
      <c r="F102" s="70" t="s">
        <v>52</v>
      </c>
    </row>
    <row r="103" spans="1:7" x14ac:dyDescent="0.25">
      <c r="A103" s="66">
        <v>8</v>
      </c>
      <c r="B103" s="67">
        <v>76</v>
      </c>
      <c r="C103" s="67">
        <v>88</v>
      </c>
      <c r="D103" s="68">
        <f>(B93-4)</f>
        <v>71</v>
      </c>
      <c r="E103" s="69" t="s">
        <v>45</v>
      </c>
      <c r="F103" s="70" t="s">
        <v>52</v>
      </c>
    </row>
    <row r="104" spans="1:7" x14ac:dyDescent="0.25">
      <c r="A104" s="66">
        <v>9</v>
      </c>
      <c r="B104" s="67">
        <v>88</v>
      </c>
      <c r="C104" s="67">
        <v>76</v>
      </c>
      <c r="D104" s="68">
        <f>(B93-4)</f>
        <v>71</v>
      </c>
      <c r="E104" s="69" t="s">
        <v>45</v>
      </c>
      <c r="F104" s="70" t="s">
        <v>52</v>
      </c>
    </row>
    <row r="107" spans="1:7" x14ac:dyDescent="0.25">
      <c r="A107" s="58" t="s">
        <v>49</v>
      </c>
      <c r="B107" s="1"/>
      <c r="C107" s="1"/>
      <c r="D107" s="1"/>
      <c r="E107" s="1"/>
      <c r="F107" s="1"/>
      <c r="G107" s="1"/>
    </row>
    <row r="108" spans="1:7" x14ac:dyDescent="0.25">
      <c r="A108" s="53" t="s">
        <v>48</v>
      </c>
      <c r="B108" s="1"/>
      <c r="C108" s="1"/>
      <c r="D108" s="1"/>
      <c r="E108" s="1"/>
      <c r="F108" s="1"/>
      <c r="G108" s="1"/>
    </row>
    <row r="109" spans="1:7" x14ac:dyDescent="0.25">
      <c r="A109" s="53">
        <v>2</v>
      </c>
      <c r="B109" s="32" t="s">
        <v>20</v>
      </c>
      <c r="C109" s="64">
        <f>((B88/((B93+D93)/2)*100))</f>
        <v>93.506493506493499</v>
      </c>
      <c r="D109" s="32" t="s">
        <v>25</v>
      </c>
      <c r="E109" s="64">
        <f>C109*C7</f>
        <v>70.129870129870127</v>
      </c>
      <c r="F109" s="32" t="s">
        <v>24</v>
      </c>
      <c r="G109" s="64">
        <f>SUM(E109:E112)</f>
        <v>95.442370129870127</v>
      </c>
    </row>
    <row r="110" spans="1:7" x14ac:dyDescent="0.25">
      <c r="A110" s="1"/>
      <c r="B110" s="32" t="s">
        <v>21</v>
      </c>
      <c r="C110" s="1">
        <f>((B97/((F93+H93)/2)*100))</f>
        <v>102.49999999999999</v>
      </c>
      <c r="D110" s="32" t="s">
        <v>26</v>
      </c>
      <c r="E110" s="64">
        <f>C110*D7</f>
        <v>10.25</v>
      </c>
      <c r="F110" s="32" t="s">
        <v>29</v>
      </c>
      <c r="G110" s="65">
        <f>G109*B2</f>
        <v>66.809659090909079</v>
      </c>
    </row>
    <row r="111" spans="1:7" x14ac:dyDescent="0.25">
      <c r="A111" s="1"/>
      <c r="B111" s="32" t="s">
        <v>22</v>
      </c>
      <c r="C111" s="1">
        <f>((C97/((J93+L93)/2)*100))</f>
        <v>103.75000000000001</v>
      </c>
      <c r="D111" s="32" t="s">
        <v>27</v>
      </c>
      <c r="E111" s="64">
        <f>C111*F7</f>
        <v>10.375000000000002</v>
      </c>
      <c r="F111" s="1"/>
      <c r="G111" s="1"/>
    </row>
    <row r="112" spans="1:7" x14ac:dyDescent="0.25">
      <c r="A112" s="1"/>
      <c r="B112" s="32" t="s">
        <v>23</v>
      </c>
      <c r="C112" s="1">
        <f>((E88/((N93+P93)/2)*100))</f>
        <v>93.75</v>
      </c>
      <c r="D112" s="32" t="s">
        <v>28</v>
      </c>
      <c r="E112" s="64">
        <f>C112*E7</f>
        <v>4.6875</v>
      </c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53">
        <v>3</v>
      </c>
      <c r="B115" s="32" t="s">
        <v>20</v>
      </c>
      <c r="C115" s="64">
        <f>((B88/((B93+D93)/2)*100))</f>
        <v>93.506493506493499</v>
      </c>
      <c r="D115" s="32" t="s">
        <v>25</v>
      </c>
      <c r="E115" s="64">
        <f>C115*C7</f>
        <v>70.129870129870127</v>
      </c>
      <c r="F115" s="32" t="s">
        <v>24</v>
      </c>
      <c r="G115" s="64">
        <f>SUM(E115:E118)</f>
        <v>96.442370129870127</v>
      </c>
    </row>
    <row r="116" spans="1:7" x14ac:dyDescent="0.25">
      <c r="A116" s="1"/>
      <c r="B116" s="32" t="s">
        <v>21</v>
      </c>
      <c r="C116" s="1">
        <f>((B98/((F93+H93)/2)*100))</f>
        <v>108.74999999999999</v>
      </c>
      <c r="D116" s="32" t="s">
        <v>26</v>
      </c>
      <c r="E116" s="64">
        <f>C116*D7</f>
        <v>10.875</v>
      </c>
      <c r="F116" s="32" t="s">
        <v>29</v>
      </c>
      <c r="G116" s="65">
        <f>G115*B2</f>
        <v>67.509659090909082</v>
      </c>
    </row>
    <row r="117" spans="1:7" x14ac:dyDescent="0.25">
      <c r="A117" s="1"/>
      <c r="B117" s="32" t="s">
        <v>22</v>
      </c>
      <c r="C117" s="1">
        <f>((C98/((J93+L93)/2)*100))</f>
        <v>107.5</v>
      </c>
      <c r="D117" s="32" t="s">
        <v>27</v>
      </c>
      <c r="E117" s="64">
        <f>C117*F7</f>
        <v>10.75</v>
      </c>
      <c r="F117" s="1"/>
      <c r="G117" s="1"/>
    </row>
    <row r="118" spans="1:7" x14ac:dyDescent="0.25">
      <c r="A118" s="1"/>
      <c r="B118" s="32" t="s">
        <v>23</v>
      </c>
      <c r="C118" s="1">
        <f>((E88/((N93+P93)/2)*100))</f>
        <v>93.75</v>
      </c>
      <c r="D118" s="32" t="s">
        <v>28</v>
      </c>
      <c r="E118" s="64">
        <f>C118*E7</f>
        <v>4.6875</v>
      </c>
      <c r="F118" s="1"/>
      <c r="G118" s="1"/>
    </row>
    <row r="119" spans="1:7" x14ac:dyDescent="0.25">
      <c r="A119" s="53"/>
      <c r="B119" s="1"/>
      <c r="C119" s="1"/>
      <c r="D119" s="1"/>
      <c r="E119" s="1"/>
      <c r="F119" s="1"/>
      <c r="G119" s="1"/>
    </row>
    <row r="120" spans="1:7" x14ac:dyDescent="0.25">
      <c r="A120" s="53"/>
      <c r="B120" s="1"/>
      <c r="C120" s="1"/>
      <c r="D120" s="1"/>
      <c r="E120" s="1"/>
      <c r="F120" s="1"/>
      <c r="G120" s="1"/>
    </row>
    <row r="121" spans="1:7" x14ac:dyDescent="0.25">
      <c r="A121" s="53">
        <v>4</v>
      </c>
      <c r="B121" s="32" t="s">
        <v>20</v>
      </c>
      <c r="C121" s="64">
        <f>((B88/((B93+D93)/2)*100))</f>
        <v>93.506493506493499</v>
      </c>
      <c r="D121" s="32" t="s">
        <v>25</v>
      </c>
      <c r="E121" s="64">
        <f>C121*C7</f>
        <v>70.129870129870127</v>
      </c>
      <c r="F121" s="32" t="s">
        <v>24</v>
      </c>
      <c r="G121" s="64">
        <f>SUM(E121:E124)</f>
        <v>94.942370129870127</v>
      </c>
    </row>
    <row r="122" spans="1:7" x14ac:dyDescent="0.25">
      <c r="A122" s="1"/>
      <c r="B122" s="32" t="s">
        <v>21</v>
      </c>
      <c r="C122" s="1">
        <f>((B99/((F93+H93)/2)*100))</f>
        <v>97.5</v>
      </c>
      <c r="D122" s="32" t="s">
        <v>26</v>
      </c>
      <c r="E122" s="64">
        <f>C122*D7</f>
        <v>9.75</v>
      </c>
      <c r="F122" s="32" t="s">
        <v>29</v>
      </c>
      <c r="G122" s="65">
        <f>G121*B2</f>
        <v>66.459659090909085</v>
      </c>
    </row>
    <row r="123" spans="1:7" x14ac:dyDescent="0.25">
      <c r="A123" s="1"/>
      <c r="B123" s="32" t="s">
        <v>22</v>
      </c>
      <c r="C123" s="1">
        <f>((C99/((J93+L93)/2)*100))</f>
        <v>103.75000000000001</v>
      </c>
      <c r="D123" s="32" t="s">
        <v>27</v>
      </c>
      <c r="E123" s="64">
        <f>C123*F7</f>
        <v>10.375000000000002</v>
      </c>
      <c r="F123" s="1"/>
      <c r="G123" s="1"/>
    </row>
    <row r="124" spans="1:7" x14ac:dyDescent="0.25">
      <c r="A124" s="1"/>
      <c r="B124" s="32" t="s">
        <v>23</v>
      </c>
      <c r="C124" s="1">
        <f>((E88/((N93+P93)/2)*100))</f>
        <v>93.75</v>
      </c>
      <c r="D124" s="32" t="s">
        <v>28</v>
      </c>
      <c r="E124" s="64">
        <f>C124*E7</f>
        <v>4.6875</v>
      </c>
      <c r="F124" s="1"/>
      <c r="G124" s="1"/>
    </row>
    <row r="127" spans="1:7" x14ac:dyDescent="0.25">
      <c r="A127" s="53">
        <v>5</v>
      </c>
      <c r="B127" s="32" t="s">
        <v>20</v>
      </c>
      <c r="C127" s="64">
        <f>((B88/((B93+D93)/2)*100))</f>
        <v>93.506493506493499</v>
      </c>
      <c r="D127" s="32" t="s">
        <v>25</v>
      </c>
      <c r="E127" s="64">
        <f>C127*C7</f>
        <v>70.129870129870127</v>
      </c>
      <c r="F127" s="32" t="s">
        <v>24</v>
      </c>
      <c r="G127" s="64">
        <f>SUM(E127:E130)</f>
        <v>95.067370129870127</v>
      </c>
    </row>
    <row r="128" spans="1:7" x14ac:dyDescent="0.25">
      <c r="A128" s="1"/>
      <c r="B128" s="32" t="s">
        <v>21</v>
      </c>
      <c r="C128" s="1">
        <f>((B100/((F93+H93)/2)*100))</f>
        <v>105</v>
      </c>
      <c r="D128" s="32" t="s">
        <v>26</v>
      </c>
      <c r="E128" s="64">
        <f>C128*D7</f>
        <v>10.5</v>
      </c>
      <c r="F128" s="32" t="s">
        <v>29</v>
      </c>
      <c r="G128" s="65">
        <f>G127*B2</f>
        <v>66.547159090909091</v>
      </c>
    </row>
    <row r="129" spans="1:7" x14ac:dyDescent="0.25">
      <c r="A129" s="1"/>
      <c r="B129" s="32" t="s">
        <v>22</v>
      </c>
      <c r="C129" s="1">
        <f>((C100/((J93+L93)/2)*100))</f>
        <v>97.5</v>
      </c>
      <c r="D129" s="32" t="s">
        <v>27</v>
      </c>
      <c r="E129" s="64">
        <f>C129*F7</f>
        <v>9.75</v>
      </c>
      <c r="F129" s="1"/>
      <c r="G129" s="1"/>
    </row>
    <row r="130" spans="1:7" x14ac:dyDescent="0.25">
      <c r="A130" s="1"/>
      <c r="B130" s="32" t="s">
        <v>23</v>
      </c>
      <c r="C130" s="1">
        <f>((E88/((N93+P93)/2)*100))</f>
        <v>93.75</v>
      </c>
      <c r="D130" s="32" t="s">
        <v>28</v>
      </c>
      <c r="E130" s="64">
        <f>C130*E7</f>
        <v>4.6875</v>
      </c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53">
        <v>6</v>
      </c>
      <c r="B133" s="32" t="s">
        <v>20</v>
      </c>
      <c r="C133" s="64">
        <f>((B88/((B93+D93)/2)*100))</f>
        <v>93.506493506493499</v>
      </c>
      <c r="D133" s="32" t="s">
        <v>25</v>
      </c>
      <c r="E133" s="64">
        <f>C133*C7</f>
        <v>70.129870129870127</v>
      </c>
      <c r="F133" s="32" t="s">
        <v>24</v>
      </c>
      <c r="G133" s="64">
        <f>SUM(E133:E136)</f>
        <v>96.192370129870127</v>
      </c>
    </row>
    <row r="134" spans="1:7" x14ac:dyDescent="0.25">
      <c r="A134" s="1"/>
      <c r="B134" s="32" t="s">
        <v>21</v>
      </c>
      <c r="C134" s="1">
        <f>((B101/((F93+H93)/2)*100))</f>
        <v>105</v>
      </c>
      <c r="D134" s="32" t="s">
        <v>26</v>
      </c>
      <c r="E134" s="64">
        <f>C134*D7</f>
        <v>10.5</v>
      </c>
      <c r="F134" s="32" t="s">
        <v>29</v>
      </c>
      <c r="G134" s="65">
        <f>G133*B2</f>
        <v>67.334659090909085</v>
      </c>
    </row>
    <row r="135" spans="1:7" x14ac:dyDescent="0.25">
      <c r="A135" s="1"/>
      <c r="B135" s="32" t="s">
        <v>22</v>
      </c>
      <c r="C135" s="1">
        <f>((C101/((J93+L93)/2)*100))</f>
        <v>108.74999999999999</v>
      </c>
      <c r="D135" s="32" t="s">
        <v>27</v>
      </c>
      <c r="E135" s="64">
        <f>C135*F7</f>
        <v>10.875</v>
      </c>
      <c r="F135" s="1"/>
      <c r="G135" s="1"/>
    </row>
    <row r="136" spans="1:7" x14ac:dyDescent="0.25">
      <c r="A136" s="1"/>
      <c r="B136" s="32" t="s">
        <v>23</v>
      </c>
      <c r="C136" s="1">
        <f>((E88/((N93+P93)/2)*100))</f>
        <v>93.75</v>
      </c>
      <c r="D136" s="32" t="s">
        <v>28</v>
      </c>
      <c r="E136" s="64">
        <f>C136*E7</f>
        <v>4.6875</v>
      </c>
      <c r="F136" s="1"/>
      <c r="G136" s="1"/>
    </row>
    <row r="137" spans="1:7" x14ac:dyDescent="0.25">
      <c r="A137" s="53"/>
      <c r="B137" s="1"/>
      <c r="C137" s="1"/>
      <c r="D137" s="1"/>
      <c r="E137" s="1"/>
      <c r="F137" s="1"/>
      <c r="G137" s="1"/>
    </row>
    <row r="138" spans="1:7" x14ac:dyDescent="0.25">
      <c r="A138" s="53"/>
      <c r="B138" s="1"/>
      <c r="C138" s="1"/>
      <c r="D138" s="1"/>
      <c r="E138" s="1"/>
      <c r="F138" s="1"/>
      <c r="G138" s="1"/>
    </row>
    <row r="139" spans="1:7" x14ac:dyDescent="0.25">
      <c r="A139" s="53">
        <v>7</v>
      </c>
      <c r="B139" s="32" t="s">
        <v>20</v>
      </c>
      <c r="C139" s="64">
        <f>((B88/((B93+D93)/2)*100))</f>
        <v>93.506493506493499</v>
      </c>
      <c r="D139" s="32" t="s">
        <v>25</v>
      </c>
      <c r="E139" s="64">
        <f>C139*C7</f>
        <v>70.129870129870127</v>
      </c>
      <c r="F139" s="32" t="s">
        <v>24</v>
      </c>
      <c r="G139" s="64">
        <f>SUM(E139:E142)</f>
        <v>96.067370129870127</v>
      </c>
    </row>
    <row r="140" spans="1:7" x14ac:dyDescent="0.25">
      <c r="A140" s="1"/>
      <c r="B140" s="32" t="s">
        <v>21</v>
      </c>
      <c r="C140" s="1">
        <f>((B102/((F93+H93)/2)*100))</f>
        <v>108.74999999999999</v>
      </c>
      <c r="D140" s="32" t="s">
        <v>26</v>
      </c>
      <c r="E140" s="64">
        <f>C140*D7</f>
        <v>10.875</v>
      </c>
      <c r="F140" s="32" t="s">
        <v>29</v>
      </c>
      <c r="G140" s="65">
        <f>G139*B2</f>
        <v>67.247159090909079</v>
      </c>
    </row>
    <row r="141" spans="1:7" x14ac:dyDescent="0.25">
      <c r="A141" s="1"/>
      <c r="B141" s="32" t="s">
        <v>22</v>
      </c>
      <c r="C141" s="1">
        <f>((C102/((J93+L93)/2)*100))</f>
        <v>103.75000000000001</v>
      </c>
      <c r="D141" s="32" t="s">
        <v>27</v>
      </c>
      <c r="E141" s="64">
        <f>C141*F7</f>
        <v>10.375000000000002</v>
      </c>
      <c r="F141" s="1"/>
      <c r="G141" s="1"/>
    </row>
    <row r="142" spans="1:7" x14ac:dyDescent="0.25">
      <c r="A142" s="1"/>
      <c r="B142" s="32" t="s">
        <v>23</v>
      </c>
      <c r="C142" s="1">
        <f>((E88/((N93+P93)/2)*100))</f>
        <v>93.75</v>
      </c>
      <c r="D142" s="32" t="s">
        <v>28</v>
      </c>
      <c r="E142" s="64">
        <f>C142*E7</f>
        <v>4.6875</v>
      </c>
      <c r="F142" s="1"/>
      <c r="G142" s="1"/>
    </row>
    <row r="145" spans="1:16" x14ac:dyDescent="0.25">
      <c r="A145" s="53">
        <v>8</v>
      </c>
      <c r="B145" s="32" t="s">
        <v>20</v>
      </c>
      <c r="C145" s="64">
        <f>((B88/((B93+D93)/2)*100))</f>
        <v>93.506493506493499</v>
      </c>
      <c r="D145" s="32" t="s">
        <v>25</v>
      </c>
      <c r="E145" s="64">
        <f>C145*C7</f>
        <v>70.129870129870127</v>
      </c>
      <c r="F145" s="32" t="s">
        <v>24</v>
      </c>
      <c r="G145" s="64">
        <f>SUM(E145:E148)</f>
        <v>95.317370129870127</v>
      </c>
    </row>
    <row r="146" spans="1:16" x14ac:dyDescent="0.25">
      <c r="A146" s="1"/>
      <c r="B146" s="32" t="s">
        <v>21</v>
      </c>
      <c r="C146" s="1">
        <f>((B103/((F93+H93)/2)*100))</f>
        <v>95</v>
      </c>
      <c r="D146" s="32" t="s">
        <v>26</v>
      </c>
      <c r="E146" s="64">
        <f>C146*D7</f>
        <v>9.5</v>
      </c>
      <c r="F146" s="32" t="s">
        <v>29</v>
      </c>
      <c r="G146" s="65">
        <f>G145*B2</f>
        <v>66.722159090909088</v>
      </c>
    </row>
    <row r="147" spans="1:16" x14ac:dyDescent="0.25">
      <c r="A147" s="1"/>
      <c r="B147" s="32" t="s">
        <v>22</v>
      </c>
      <c r="C147" s="1">
        <f>((C103/((J93+L93)/2)*100))</f>
        <v>110.00000000000001</v>
      </c>
      <c r="D147" s="32" t="s">
        <v>27</v>
      </c>
      <c r="E147" s="64">
        <f>C147*F7</f>
        <v>11.000000000000002</v>
      </c>
      <c r="F147" s="1"/>
      <c r="G147" s="1"/>
    </row>
    <row r="148" spans="1:16" x14ac:dyDescent="0.25">
      <c r="A148" s="1"/>
      <c r="B148" s="32" t="s">
        <v>23</v>
      </c>
      <c r="C148" s="1">
        <f>((E88/((N93+P93)/2)*100))</f>
        <v>93.75</v>
      </c>
      <c r="D148" s="32" t="s">
        <v>28</v>
      </c>
      <c r="E148" s="64">
        <f>C148*E7</f>
        <v>4.6875</v>
      </c>
      <c r="F148" s="1"/>
      <c r="G148" s="1"/>
    </row>
    <row r="151" spans="1:16" x14ac:dyDescent="0.25">
      <c r="A151" s="53">
        <v>9</v>
      </c>
      <c r="B151" s="32" t="s">
        <v>20</v>
      </c>
      <c r="C151" s="64">
        <f>((B88/((B93+D93)/2)*100))</f>
        <v>93.506493506493499</v>
      </c>
      <c r="D151" s="32" t="s">
        <v>25</v>
      </c>
      <c r="E151" s="64">
        <f>C151*C7</f>
        <v>70.129870129870127</v>
      </c>
      <c r="F151" s="32" t="s">
        <v>24</v>
      </c>
      <c r="G151" s="64">
        <f>SUM(E151:E154)</f>
        <v>95.317370129870127</v>
      </c>
    </row>
    <row r="152" spans="1:16" x14ac:dyDescent="0.25">
      <c r="A152" s="1"/>
      <c r="B152" s="32" t="s">
        <v>21</v>
      </c>
      <c r="C152" s="1">
        <f>((B104/((F93+H93)/2)*100))</f>
        <v>110.00000000000001</v>
      </c>
      <c r="D152" s="32" t="s">
        <v>26</v>
      </c>
      <c r="E152" s="64">
        <f>C152*D7</f>
        <v>11.000000000000002</v>
      </c>
      <c r="F152" s="32" t="s">
        <v>29</v>
      </c>
      <c r="G152" s="65">
        <f>G151*B2</f>
        <v>66.722159090909088</v>
      </c>
    </row>
    <row r="153" spans="1:16" x14ac:dyDescent="0.25">
      <c r="A153" s="1"/>
      <c r="B153" s="32" t="s">
        <v>22</v>
      </c>
      <c r="C153" s="1">
        <f>((C104/((J93+L93)/2)*100))</f>
        <v>95</v>
      </c>
      <c r="D153" s="32" t="s">
        <v>27</v>
      </c>
      <c r="E153" s="64">
        <f>C153*F7</f>
        <v>9.5</v>
      </c>
      <c r="F153" s="1"/>
      <c r="G153" s="1"/>
    </row>
    <row r="154" spans="1:16" x14ac:dyDescent="0.25">
      <c r="A154" s="1"/>
      <c r="B154" s="32" t="s">
        <v>23</v>
      </c>
      <c r="C154" s="1">
        <f>((E88/((N93+P93)/2)*100))</f>
        <v>93.75</v>
      </c>
      <c r="D154" s="32" t="s">
        <v>28</v>
      </c>
      <c r="E154" s="64">
        <f>C154*E7</f>
        <v>4.6875</v>
      </c>
      <c r="F154" s="1"/>
      <c r="G154" s="1"/>
    </row>
    <row r="156" spans="1:16" s="73" customFormat="1" x14ac:dyDescent="0.25">
      <c r="A156" s="72" t="s">
        <v>54</v>
      </c>
    </row>
    <row r="157" spans="1:16" x14ac:dyDescent="0.25">
      <c r="A157" s="33" t="s">
        <v>53</v>
      </c>
      <c r="B157" s="34" t="s">
        <v>17</v>
      </c>
      <c r="C157" s="34" t="s">
        <v>32</v>
      </c>
      <c r="D157" s="34" t="s">
        <v>18</v>
      </c>
      <c r="E157" s="34" t="s">
        <v>12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35"/>
      <c r="B158" s="34" t="s">
        <v>42</v>
      </c>
      <c r="C158" s="34" t="s">
        <v>42</v>
      </c>
      <c r="D158" s="34">
        <v>70</v>
      </c>
      <c r="E158" s="34">
        <v>70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5.75" thickBot="1" x14ac:dyDescent="0.3">
      <c r="A160" s="12" t="s">
        <v>40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86" t="s">
        <v>8</v>
      </c>
      <c r="B161" s="87"/>
      <c r="C161" s="87"/>
      <c r="D161" s="88"/>
      <c r="E161" s="86" t="s">
        <v>9</v>
      </c>
      <c r="F161" s="87"/>
      <c r="G161" s="87"/>
      <c r="H161" s="88"/>
      <c r="I161" s="89" t="s">
        <v>19</v>
      </c>
      <c r="J161" s="90"/>
      <c r="K161" s="90"/>
      <c r="L161" s="91"/>
      <c r="M161" s="89" t="s">
        <v>12</v>
      </c>
      <c r="N161" s="90"/>
      <c r="O161" s="90"/>
      <c r="P161" s="91"/>
    </row>
    <row r="162" spans="1:16" x14ac:dyDescent="0.25">
      <c r="A162" s="47" t="s">
        <v>13</v>
      </c>
      <c r="B162" s="18" t="s">
        <v>14</v>
      </c>
      <c r="C162" s="18" t="s">
        <v>41</v>
      </c>
      <c r="D162" s="48" t="s">
        <v>15</v>
      </c>
      <c r="E162" s="47" t="s">
        <v>13</v>
      </c>
      <c r="F162" s="18" t="s">
        <v>14</v>
      </c>
      <c r="G162" s="18" t="s">
        <v>41</v>
      </c>
      <c r="H162" s="48" t="s">
        <v>15</v>
      </c>
      <c r="I162" s="47" t="s">
        <v>13</v>
      </c>
      <c r="J162" s="18" t="s">
        <v>14</v>
      </c>
      <c r="K162" s="18" t="s">
        <v>41</v>
      </c>
      <c r="L162" s="48" t="s">
        <v>15</v>
      </c>
      <c r="M162" s="47" t="s">
        <v>13</v>
      </c>
      <c r="N162" s="18" t="s">
        <v>14</v>
      </c>
      <c r="O162" s="25" t="s">
        <v>41</v>
      </c>
      <c r="P162" s="48" t="s">
        <v>15</v>
      </c>
    </row>
    <row r="163" spans="1:16" ht="15.75" thickBot="1" x14ac:dyDescent="0.3">
      <c r="A163" s="49">
        <v>6</v>
      </c>
      <c r="B163" s="50">
        <v>75</v>
      </c>
      <c r="C163" s="50">
        <f>((B163+D163)/2)</f>
        <v>77</v>
      </c>
      <c r="D163" s="51">
        <v>79</v>
      </c>
      <c r="E163" s="49">
        <v>6</v>
      </c>
      <c r="F163" s="52">
        <v>75</v>
      </c>
      <c r="G163" s="50">
        <f>((F163+H163)/2)</f>
        <v>80</v>
      </c>
      <c r="H163" s="51">
        <v>85</v>
      </c>
      <c r="I163" s="49">
        <v>6</v>
      </c>
      <c r="J163" s="52">
        <v>75</v>
      </c>
      <c r="K163" s="50">
        <f>((J163+L163)/2)</f>
        <v>80</v>
      </c>
      <c r="L163" s="51">
        <v>85</v>
      </c>
      <c r="M163" s="49">
        <v>6</v>
      </c>
      <c r="N163" s="52">
        <v>75</v>
      </c>
      <c r="O163" s="50">
        <f>((N163+P163)/2)</f>
        <v>80</v>
      </c>
      <c r="P163" s="51">
        <v>85</v>
      </c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53" t="s">
        <v>48</v>
      </c>
      <c r="B165" s="54" t="s">
        <v>8</v>
      </c>
      <c r="C165" s="54" t="s">
        <v>32</v>
      </c>
      <c r="D165" s="54" t="s">
        <v>55</v>
      </c>
      <c r="E165" s="56" t="s">
        <v>47</v>
      </c>
      <c r="F165" s="54" t="s">
        <v>50</v>
      </c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53">
        <v>1</v>
      </c>
      <c r="B166" s="46">
        <v>77</v>
      </c>
      <c r="C166" s="46">
        <v>79</v>
      </c>
      <c r="D166" s="55">
        <f>(B163-2)</f>
        <v>73</v>
      </c>
      <c r="E166" s="57" t="s">
        <v>44</v>
      </c>
      <c r="F166" s="1" t="s">
        <v>51</v>
      </c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53">
        <v>2</v>
      </c>
      <c r="B167" s="46">
        <v>82</v>
      </c>
      <c r="C167" s="46">
        <v>83</v>
      </c>
      <c r="D167" s="55">
        <f>(B163-4)</f>
        <v>71</v>
      </c>
      <c r="E167" s="57" t="s">
        <v>45</v>
      </c>
      <c r="F167" s="1" t="s">
        <v>51</v>
      </c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60">
        <v>3</v>
      </c>
      <c r="B168" s="61">
        <v>87</v>
      </c>
      <c r="C168" s="61">
        <v>86</v>
      </c>
      <c r="D168" s="62">
        <f>(B163-6)</f>
        <v>69</v>
      </c>
      <c r="E168" s="63" t="s">
        <v>46</v>
      </c>
      <c r="F168" s="59" t="s">
        <v>52</v>
      </c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53">
        <v>4</v>
      </c>
      <c r="B169" s="46">
        <v>78</v>
      </c>
      <c r="C169" s="46">
        <v>83</v>
      </c>
      <c r="D169" s="55">
        <f>(B163-4)</f>
        <v>71</v>
      </c>
      <c r="E169" s="57" t="s">
        <v>45</v>
      </c>
      <c r="F169" s="1" t="s">
        <v>51</v>
      </c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53">
        <v>5</v>
      </c>
      <c r="B170" s="46">
        <v>84</v>
      </c>
      <c r="C170" s="46">
        <v>78</v>
      </c>
      <c r="D170" s="55">
        <f>(B163-4)</f>
        <v>71</v>
      </c>
      <c r="E170" s="57" t="s">
        <v>45</v>
      </c>
      <c r="F170" s="1" t="s">
        <v>51</v>
      </c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60">
        <v>6</v>
      </c>
      <c r="B171" s="61">
        <v>84</v>
      </c>
      <c r="C171" s="61">
        <v>87</v>
      </c>
      <c r="D171" s="62">
        <f>(B163-6)</f>
        <v>69</v>
      </c>
      <c r="E171" s="63" t="s">
        <v>46</v>
      </c>
      <c r="F171" s="59" t="s">
        <v>52</v>
      </c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60">
        <v>7</v>
      </c>
      <c r="B172" s="61">
        <v>87</v>
      </c>
      <c r="C172" s="61">
        <v>83</v>
      </c>
      <c r="D172" s="62">
        <f>(B163-6)</f>
        <v>69</v>
      </c>
      <c r="E172" s="63" t="s">
        <v>46</v>
      </c>
      <c r="F172" s="59" t="s">
        <v>52</v>
      </c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53">
        <v>8</v>
      </c>
      <c r="B173" s="46">
        <v>76</v>
      </c>
      <c r="C173" s="46">
        <v>88</v>
      </c>
      <c r="D173" s="55">
        <f>(B163-4)</f>
        <v>71</v>
      </c>
      <c r="E173" s="57" t="s">
        <v>45</v>
      </c>
      <c r="F173" s="1" t="s">
        <v>51</v>
      </c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53">
        <v>9</v>
      </c>
      <c r="B174" s="46">
        <v>88</v>
      </c>
      <c r="C174" s="46">
        <v>76</v>
      </c>
      <c r="D174" s="55">
        <f>(B163-4)</f>
        <v>71</v>
      </c>
      <c r="E174" s="57" t="s">
        <v>45</v>
      </c>
      <c r="F174" s="1" t="s">
        <v>51</v>
      </c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6" spans="1:16" x14ac:dyDescent="0.25">
      <c r="A176" s="58" t="s">
        <v>49</v>
      </c>
      <c r="B176" s="1"/>
      <c r="C176" s="1"/>
      <c r="D176" s="1"/>
      <c r="E176" s="1"/>
      <c r="F176" s="1"/>
      <c r="G176" s="1"/>
    </row>
    <row r="177" spans="1:7" x14ac:dyDescent="0.25">
      <c r="A177" s="53" t="s">
        <v>48</v>
      </c>
      <c r="B177" s="1"/>
      <c r="C177" s="1"/>
      <c r="D177" s="1"/>
      <c r="E177" s="1"/>
      <c r="F177" s="1"/>
      <c r="G177" s="1"/>
    </row>
    <row r="178" spans="1:7" x14ac:dyDescent="0.25">
      <c r="A178" s="53">
        <v>3</v>
      </c>
      <c r="B178" s="32" t="s">
        <v>20</v>
      </c>
      <c r="C178" s="64">
        <f>((B168/((B163+D163)/2)*100))</f>
        <v>112.98701298701299</v>
      </c>
      <c r="D178" s="32" t="s">
        <v>25</v>
      </c>
      <c r="E178" s="64">
        <f>C178*C7</f>
        <v>84.740259740259745</v>
      </c>
      <c r="F178" s="32" t="s">
        <v>24</v>
      </c>
      <c r="G178" s="64">
        <f>SUM(E178:E181)</f>
        <v>108.61525974025975</v>
      </c>
    </row>
    <row r="179" spans="1:7" x14ac:dyDescent="0.25">
      <c r="A179" s="1"/>
      <c r="B179" s="32" t="s">
        <v>21</v>
      </c>
      <c r="C179" s="1">
        <f>((C168/((F163+H163)/2)*100))</f>
        <v>107.5</v>
      </c>
      <c r="D179" s="32" t="s">
        <v>26</v>
      </c>
      <c r="E179" s="64">
        <f>C179*D7</f>
        <v>10.75</v>
      </c>
      <c r="F179" s="32" t="s">
        <v>29</v>
      </c>
      <c r="G179" s="65">
        <f>G178*B2</f>
        <v>76.030681818181819</v>
      </c>
    </row>
    <row r="180" spans="1:7" x14ac:dyDescent="0.25">
      <c r="A180" s="1"/>
      <c r="B180" s="32" t="s">
        <v>22</v>
      </c>
      <c r="C180" s="64">
        <f>((D158/((J163+L163)/2)*100))</f>
        <v>87.5</v>
      </c>
      <c r="D180" s="32" t="s">
        <v>27</v>
      </c>
      <c r="E180" s="64">
        <f>C180*F7</f>
        <v>8.75</v>
      </c>
      <c r="F180" s="1"/>
      <c r="G180" s="1"/>
    </row>
    <row r="181" spans="1:7" x14ac:dyDescent="0.25">
      <c r="A181" s="1"/>
      <c r="B181" s="32" t="s">
        <v>23</v>
      </c>
      <c r="C181" s="1">
        <f>((E158/((N163+P163)/2)*100))</f>
        <v>87.5</v>
      </c>
      <c r="D181" s="32" t="s">
        <v>28</v>
      </c>
      <c r="E181" s="64">
        <f>C181*E7</f>
        <v>4.375</v>
      </c>
      <c r="F181" s="1"/>
      <c r="G181" s="1"/>
    </row>
    <row r="182" spans="1:7" x14ac:dyDescent="0.25">
      <c r="A182" s="1"/>
      <c r="B182" s="1"/>
      <c r="C182" s="1"/>
      <c r="D182" s="1"/>
      <c r="E182" s="1"/>
      <c r="F182" s="1"/>
      <c r="G182" s="1"/>
    </row>
    <row r="183" spans="1:7" x14ac:dyDescent="0.25">
      <c r="A183" s="1"/>
      <c r="B183" s="1"/>
      <c r="C183" s="1"/>
      <c r="D183" s="1"/>
      <c r="E183" s="1"/>
      <c r="F183" s="1"/>
      <c r="G183" s="1"/>
    </row>
    <row r="184" spans="1:7" x14ac:dyDescent="0.25">
      <c r="A184" s="53">
        <v>6</v>
      </c>
      <c r="B184" s="32" t="s">
        <v>20</v>
      </c>
      <c r="C184" s="64">
        <f>((B171/((B163+D163)/2)*100))</f>
        <v>109.09090909090908</v>
      </c>
      <c r="D184" s="32" t="s">
        <v>25</v>
      </c>
      <c r="E184" s="64">
        <f>C184*C7</f>
        <v>81.818181818181813</v>
      </c>
      <c r="F184" s="32" t="s">
        <v>24</v>
      </c>
      <c r="G184" s="64">
        <f>SUM(E184:E187)</f>
        <v>105.81818181818181</v>
      </c>
    </row>
    <row r="185" spans="1:7" x14ac:dyDescent="0.25">
      <c r="A185" s="1"/>
      <c r="B185" s="32" t="s">
        <v>21</v>
      </c>
      <c r="C185" s="1">
        <f>((C171/((F163+H163)/2)*100))</f>
        <v>108.74999999999999</v>
      </c>
      <c r="D185" s="32" t="s">
        <v>26</v>
      </c>
      <c r="E185" s="64">
        <f>C185*D7</f>
        <v>10.875</v>
      </c>
      <c r="F185" s="32" t="s">
        <v>29</v>
      </c>
      <c r="G185" s="65">
        <f>G184*B2</f>
        <v>74.072727272727263</v>
      </c>
    </row>
    <row r="186" spans="1:7" x14ac:dyDescent="0.25">
      <c r="A186" s="1"/>
      <c r="B186" s="32" t="s">
        <v>22</v>
      </c>
      <c r="C186" s="64">
        <f>((D158/((J163+L163)/2)*100))</f>
        <v>87.5</v>
      </c>
      <c r="D186" s="32" t="s">
        <v>27</v>
      </c>
      <c r="E186" s="64">
        <f>C186*F7</f>
        <v>8.75</v>
      </c>
      <c r="F186" s="1"/>
      <c r="G186" s="1"/>
    </row>
    <row r="187" spans="1:7" x14ac:dyDescent="0.25">
      <c r="A187" s="1"/>
      <c r="B187" s="32" t="s">
        <v>23</v>
      </c>
      <c r="C187" s="1">
        <f>((E158/((N163+P163)/2)*100))</f>
        <v>87.5</v>
      </c>
      <c r="D187" s="32" t="s">
        <v>28</v>
      </c>
      <c r="E187" s="64">
        <f>C187*E7</f>
        <v>4.375</v>
      </c>
      <c r="F187" s="1"/>
      <c r="G187" s="1"/>
    </row>
    <row r="188" spans="1:7" x14ac:dyDescent="0.25">
      <c r="A188" s="53"/>
      <c r="B188" s="1"/>
      <c r="C188" s="1"/>
      <c r="D188" s="1"/>
      <c r="E188" s="1"/>
      <c r="F188" s="1"/>
      <c r="G188" s="1"/>
    </row>
    <row r="189" spans="1:7" x14ac:dyDescent="0.25">
      <c r="A189" s="53"/>
      <c r="B189" s="1"/>
      <c r="C189" s="1"/>
      <c r="D189" s="1"/>
      <c r="E189" s="1"/>
      <c r="F189" s="1"/>
      <c r="G189" s="1"/>
    </row>
    <row r="190" spans="1:7" x14ac:dyDescent="0.25">
      <c r="A190" s="53">
        <v>7</v>
      </c>
      <c r="B190" s="32" t="s">
        <v>20</v>
      </c>
      <c r="C190" s="64">
        <f>((B172/((B163+D163)/2)*100))</f>
        <v>112.98701298701299</v>
      </c>
      <c r="D190" s="32" t="s">
        <v>25</v>
      </c>
      <c r="E190" s="64">
        <f>C190*C7</f>
        <v>84.740259740259745</v>
      </c>
      <c r="F190" s="32" t="s">
        <v>24</v>
      </c>
      <c r="G190" s="64">
        <f>SUM(E190:E193)</f>
        <v>108.24025974025975</v>
      </c>
    </row>
    <row r="191" spans="1:7" x14ac:dyDescent="0.25">
      <c r="A191" s="1"/>
      <c r="B191" s="32" t="s">
        <v>21</v>
      </c>
      <c r="C191" s="1">
        <f>((C172/((F163+H163)/2)*100))</f>
        <v>103.75000000000001</v>
      </c>
      <c r="D191" s="32" t="s">
        <v>26</v>
      </c>
      <c r="E191" s="64">
        <f>C191*D7</f>
        <v>10.375000000000002</v>
      </c>
      <c r="F191" s="32" t="s">
        <v>29</v>
      </c>
      <c r="G191" s="65">
        <f>G190*B2</f>
        <v>75.768181818181816</v>
      </c>
    </row>
    <row r="192" spans="1:7" x14ac:dyDescent="0.25">
      <c r="A192" s="1"/>
      <c r="B192" s="32" t="s">
        <v>22</v>
      </c>
      <c r="C192" s="64">
        <f>((D158/((J163+L163)/2)*100))</f>
        <v>87.5</v>
      </c>
      <c r="D192" s="32" t="s">
        <v>27</v>
      </c>
      <c r="E192" s="64">
        <f>C192*F7</f>
        <v>8.75</v>
      </c>
      <c r="F192" s="1"/>
      <c r="G192" s="1"/>
    </row>
    <row r="193" spans="1:16" x14ac:dyDescent="0.25">
      <c r="A193" s="1"/>
      <c r="B193" s="32" t="s">
        <v>23</v>
      </c>
      <c r="C193" s="1">
        <f>((E158/((N163+P163)/2)*100))</f>
        <v>87.5</v>
      </c>
      <c r="D193" s="32" t="s">
        <v>28</v>
      </c>
      <c r="E193" s="64">
        <f>C193*E7</f>
        <v>4.375</v>
      </c>
      <c r="F193" s="1"/>
      <c r="G193" s="1"/>
    </row>
    <row r="196" spans="1:16" s="73" customFormat="1" x14ac:dyDescent="0.25">
      <c r="A196" s="72" t="s">
        <v>56</v>
      </c>
    </row>
    <row r="198" spans="1:16" x14ac:dyDescent="0.25">
      <c r="A198" s="33" t="s">
        <v>53</v>
      </c>
      <c r="B198" s="34" t="s">
        <v>57</v>
      </c>
      <c r="C198" s="34" t="s">
        <v>58</v>
      </c>
      <c r="D198" s="34" t="s">
        <v>59</v>
      </c>
      <c r="E198" s="34" t="s">
        <v>60</v>
      </c>
    </row>
    <row r="199" spans="1:16" x14ac:dyDescent="0.25">
      <c r="A199" s="35"/>
      <c r="B199" s="34" t="s">
        <v>42</v>
      </c>
      <c r="C199" s="39" t="s">
        <v>42</v>
      </c>
      <c r="D199" s="34">
        <v>70</v>
      </c>
      <c r="E199" s="39" t="s">
        <v>33</v>
      </c>
    </row>
    <row r="200" spans="1:16" x14ac:dyDescent="0.25">
      <c r="A200" s="76"/>
      <c r="B200" s="77"/>
      <c r="C200" s="78"/>
      <c r="D200" s="77"/>
      <c r="E200" s="78"/>
      <c r="F200" s="71"/>
    </row>
    <row r="201" spans="1:16" ht="15.75" thickBot="1" x14ac:dyDescent="0.3">
      <c r="A201" s="12" t="s">
        <v>40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x14ac:dyDescent="0.25">
      <c r="A202" s="86" t="s">
        <v>8</v>
      </c>
      <c r="B202" s="87"/>
      <c r="C202" s="87"/>
      <c r="D202" s="88"/>
      <c r="E202" s="86" t="s">
        <v>9</v>
      </c>
      <c r="F202" s="87"/>
      <c r="G202" s="87"/>
      <c r="H202" s="88"/>
      <c r="I202" s="89" t="s">
        <v>19</v>
      </c>
      <c r="J202" s="90"/>
      <c r="K202" s="90"/>
      <c r="L202" s="91"/>
      <c r="M202" s="89" t="s">
        <v>12</v>
      </c>
      <c r="N202" s="90"/>
      <c r="O202" s="90"/>
      <c r="P202" s="91"/>
    </row>
    <row r="203" spans="1:16" x14ac:dyDescent="0.25">
      <c r="A203" s="47" t="s">
        <v>13</v>
      </c>
      <c r="B203" s="18" t="s">
        <v>14</v>
      </c>
      <c r="C203" s="18" t="s">
        <v>41</v>
      </c>
      <c r="D203" s="48" t="s">
        <v>15</v>
      </c>
      <c r="E203" s="47" t="s">
        <v>13</v>
      </c>
      <c r="F203" s="18" t="s">
        <v>14</v>
      </c>
      <c r="G203" s="18" t="s">
        <v>41</v>
      </c>
      <c r="H203" s="48" t="s">
        <v>15</v>
      </c>
      <c r="I203" s="47" t="s">
        <v>13</v>
      </c>
      <c r="J203" s="18" t="s">
        <v>14</v>
      </c>
      <c r="K203" s="18" t="s">
        <v>41</v>
      </c>
      <c r="L203" s="48" t="s">
        <v>15</v>
      </c>
      <c r="M203" s="47" t="s">
        <v>13</v>
      </c>
      <c r="N203" s="18" t="s">
        <v>14</v>
      </c>
      <c r="O203" s="25" t="s">
        <v>41</v>
      </c>
      <c r="P203" s="48" t="s">
        <v>15</v>
      </c>
    </row>
    <row r="204" spans="1:16" ht="15.75" thickBot="1" x14ac:dyDescent="0.3">
      <c r="A204" s="49">
        <v>6</v>
      </c>
      <c r="B204" s="50">
        <v>75</v>
      </c>
      <c r="C204" s="50">
        <f>((B204+D204)/2)</f>
        <v>77</v>
      </c>
      <c r="D204" s="51">
        <v>79</v>
      </c>
      <c r="E204" s="49">
        <v>6</v>
      </c>
      <c r="F204" s="52">
        <v>75</v>
      </c>
      <c r="G204" s="50">
        <f>((F204+H204)/2)</f>
        <v>80</v>
      </c>
      <c r="H204" s="51">
        <v>85</v>
      </c>
      <c r="I204" s="49">
        <v>6</v>
      </c>
      <c r="J204" s="52">
        <v>75</v>
      </c>
      <c r="K204" s="50">
        <f>((J204+L204)/2)</f>
        <v>80</v>
      </c>
      <c r="L204" s="51">
        <v>85</v>
      </c>
      <c r="M204" s="49">
        <v>6</v>
      </c>
      <c r="N204" s="52">
        <v>75</v>
      </c>
      <c r="O204" s="50">
        <f>((N204+P204)/2)</f>
        <v>80</v>
      </c>
      <c r="P204" s="51">
        <v>85</v>
      </c>
    </row>
    <row r="206" spans="1:16" x14ac:dyDescent="0.25">
      <c r="A206" s="17"/>
      <c r="B206" s="42" t="s">
        <v>6</v>
      </c>
      <c r="C206" s="43"/>
      <c r="D206" s="43"/>
      <c r="E206" s="44"/>
    </row>
    <row r="207" spans="1:16" x14ac:dyDescent="0.25">
      <c r="A207" s="21" t="s">
        <v>7</v>
      </c>
      <c r="B207" s="18" t="s">
        <v>8</v>
      </c>
      <c r="C207" s="18" t="s">
        <v>9</v>
      </c>
      <c r="D207" s="18" t="s">
        <v>10</v>
      </c>
      <c r="E207" s="18" t="s">
        <v>11</v>
      </c>
    </row>
    <row r="208" spans="1:16" x14ac:dyDescent="0.25">
      <c r="A208" s="23" t="s">
        <v>0</v>
      </c>
      <c r="B208" s="38">
        <v>0.75</v>
      </c>
      <c r="C208" s="38">
        <v>0.1</v>
      </c>
      <c r="D208" s="38">
        <v>0.05</v>
      </c>
      <c r="E208" s="38">
        <v>0.1</v>
      </c>
    </row>
    <row r="209" spans="1:7" x14ac:dyDescent="0.25">
      <c r="A209" s="12" t="s">
        <v>35</v>
      </c>
      <c r="B209" s="40">
        <f>(((100/(75+10+10))*75))</f>
        <v>78.94736842105263</v>
      </c>
      <c r="C209" s="75">
        <f>(((100/(75+10+10))*10))</f>
        <v>10.526315789473683</v>
      </c>
      <c r="D209" s="74" t="s">
        <v>33</v>
      </c>
      <c r="E209" s="40">
        <f>(((100/(75+10+10))*10))</f>
        <v>10.526315789473683</v>
      </c>
    </row>
    <row r="211" spans="1:7" x14ac:dyDescent="0.25">
      <c r="A211" s="53" t="s">
        <v>48</v>
      </c>
      <c r="B211" s="54" t="s">
        <v>8</v>
      </c>
      <c r="C211" s="54" t="s">
        <v>32</v>
      </c>
      <c r="D211" s="54" t="s">
        <v>55</v>
      </c>
      <c r="E211" s="56" t="s">
        <v>47</v>
      </c>
      <c r="F211" s="54" t="s">
        <v>50</v>
      </c>
    </row>
    <row r="212" spans="1:7" x14ac:dyDescent="0.25">
      <c r="A212" s="53">
        <v>1</v>
      </c>
      <c r="B212" s="46">
        <v>77</v>
      </c>
      <c r="C212" s="46">
        <v>79</v>
      </c>
      <c r="D212" s="55">
        <f>(B209-2)</f>
        <v>76.94736842105263</v>
      </c>
      <c r="E212" s="57" t="s">
        <v>44</v>
      </c>
      <c r="F212" s="1" t="s">
        <v>51</v>
      </c>
    </row>
    <row r="213" spans="1:7" x14ac:dyDescent="0.25">
      <c r="A213" s="53">
        <v>2</v>
      </c>
      <c r="B213" s="46">
        <v>82</v>
      </c>
      <c r="C213" s="46">
        <v>83</v>
      </c>
      <c r="D213" s="55">
        <f>(B209-4)</f>
        <v>74.94736842105263</v>
      </c>
      <c r="E213" s="57" t="s">
        <v>45</v>
      </c>
      <c r="F213" s="1" t="s">
        <v>51</v>
      </c>
    </row>
    <row r="214" spans="1:7" x14ac:dyDescent="0.25">
      <c r="A214" s="60">
        <v>3</v>
      </c>
      <c r="B214" s="61">
        <v>87</v>
      </c>
      <c r="C214" s="61">
        <v>86</v>
      </c>
      <c r="D214" s="62">
        <f>(B209-6)</f>
        <v>72.94736842105263</v>
      </c>
      <c r="E214" s="63" t="s">
        <v>46</v>
      </c>
      <c r="F214" s="59" t="s">
        <v>52</v>
      </c>
    </row>
    <row r="215" spans="1:7" x14ac:dyDescent="0.25">
      <c r="A215" s="53">
        <v>4</v>
      </c>
      <c r="B215" s="46">
        <v>78</v>
      </c>
      <c r="C215" s="46">
        <v>83</v>
      </c>
      <c r="D215" s="55">
        <f>(B209-4)</f>
        <v>74.94736842105263</v>
      </c>
      <c r="E215" s="57" t="s">
        <v>45</v>
      </c>
      <c r="F215" s="1" t="s">
        <v>51</v>
      </c>
    </row>
    <row r="216" spans="1:7" x14ac:dyDescent="0.25">
      <c r="A216" s="53">
        <v>5</v>
      </c>
      <c r="B216" s="46">
        <v>84</v>
      </c>
      <c r="C216" s="46">
        <v>78</v>
      </c>
      <c r="D216" s="55">
        <f>(B209-4)</f>
        <v>74.94736842105263</v>
      </c>
      <c r="E216" s="57" t="s">
        <v>45</v>
      </c>
      <c r="F216" s="1" t="s">
        <v>51</v>
      </c>
    </row>
    <row r="217" spans="1:7" x14ac:dyDescent="0.25">
      <c r="A217" s="60">
        <v>6</v>
      </c>
      <c r="B217" s="61">
        <v>84</v>
      </c>
      <c r="C217" s="61">
        <v>87</v>
      </c>
      <c r="D217" s="62">
        <f>(B209-6)</f>
        <v>72.94736842105263</v>
      </c>
      <c r="E217" s="63" t="s">
        <v>46</v>
      </c>
      <c r="F217" s="59" t="s">
        <v>52</v>
      </c>
    </row>
    <row r="218" spans="1:7" x14ac:dyDescent="0.25">
      <c r="A218" s="60">
        <v>7</v>
      </c>
      <c r="B218" s="61">
        <v>87</v>
      </c>
      <c r="C218" s="61">
        <v>83</v>
      </c>
      <c r="D218" s="62">
        <f>(B209-6)</f>
        <v>72.94736842105263</v>
      </c>
      <c r="E218" s="63" t="s">
        <v>46</v>
      </c>
      <c r="F218" s="59" t="s">
        <v>52</v>
      </c>
    </row>
    <row r="219" spans="1:7" x14ac:dyDescent="0.25">
      <c r="A219" s="53">
        <v>8</v>
      </c>
      <c r="B219" s="46">
        <v>76</v>
      </c>
      <c r="C219" s="46">
        <v>88</v>
      </c>
      <c r="D219" s="55">
        <f>(B209-4)</f>
        <v>74.94736842105263</v>
      </c>
      <c r="E219" s="57" t="s">
        <v>45</v>
      </c>
      <c r="F219" s="1" t="s">
        <v>51</v>
      </c>
    </row>
    <row r="220" spans="1:7" x14ac:dyDescent="0.25">
      <c r="A220" s="53">
        <v>9</v>
      </c>
      <c r="B220" s="46">
        <v>88</v>
      </c>
      <c r="C220" s="46">
        <v>76</v>
      </c>
      <c r="D220" s="55">
        <f>(B209-4)</f>
        <v>74.94736842105263</v>
      </c>
      <c r="E220" s="57" t="s">
        <v>45</v>
      </c>
      <c r="F220" s="1" t="s">
        <v>51</v>
      </c>
    </row>
    <row r="222" spans="1:7" x14ac:dyDescent="0.25">
      <c r="A222" s="58" t="s">
        <v>49</v>
      </c>
      <c r="B222" s="1"/>
      <c r="C222" s="1"/>
      <c r="D222" s="1"/>
      <c r="E222" s="1"/>
      <c r="F222" s="1"/>
      <c r="G222" s="1"/>
    </row>
    <row r="223" spans="1:7" x14ac:dyDescent="0.25">
      <c r="A223" s="53" t="s">
        <v>48</v>
      </c>
      <c r="B223" s="1"/>
      <c r="C223" s="1"/>
      <c r="D223" s="1"/>
      <c r="E223" s="1"/>
      <c r="F223" s="1"/>
      <c r="G223" s="1"/>
    </row>
    <row r="224" spans="1:7" x14ac:dyDescent="0.25">
      <c r="A224" s="53">
        <v>3</v>
      </c>
      <c r="B224" s="32" t="s">
        <v>20</v>
      </c>
      <c r="C224" s="64">
        <f>((B214/((B204+D204)/2)*100))</f>
        <v>112.98701298701299</v>
      </c>
      <c r="D224" s="32" t="s">
        <v>61</v>
      </c>
      <c r="E224" s="64">
        <f>C224*79%</f>
        <v>89.259740259740269</v>
      </c>
      <c r="F224" s="32" t="s">
        <v>24</v>
      </c>
      <c r="G224" s="64">
        <f>SUM(E224:E227)</f>
        <v>110.70974025974027</v>
      </c>
    </row>
    <row r="225" spans="1:7" x14ac:dyDescent="0.25">
      <c r="A225" s="1"/>
      <c r="B225" s="32" t="s">
        <v>21</v>
      </c>
      <c r="C225" s="1">
        <f>((C214/((F204+H204)/2)*100))</f>
        <v>107.5</v>
      </c>
      <c r="D225" s="32" t="s">
        <v>62</v>
      </c>
      <c r="E225" s="64">
        <f>C225*11%</f>
        <v>11.824999999999999</v>
      </c>
      <c r="F225" s="32" t="s">
        <v>29</v>
      </c>
      <c r="G225" s="65">
        <f>G224*B2</f>
        <v>77.496818181818185</v>
      </c>
    </row>
    <row r="226" spans="1:7" x14ac:dyDescent="0.25">
      <c r="A226" s="1"/>
      <c r="B226" s="32" t="s">
        <v>22</v>
      </c>
      <c r="C226" s="64">
        <f>((D199/((J204+L204)/2)*100))</f>
        <v>87.5</v>
      </c>
      <c r="D226" s="32" t="s">
        <v>37</v>
      </c>
      <c r="E226" s="64">
        <f>C226*11%</f>
        <v>9.625</v>
      </c>
      <c r="F226" s="1"/>
      <c r="G226" s="1"/>
    </row>
    <row r="227" spans="1:7" x14ac:dyDescent="0.25">
      <c r="A227" s="1"/>
      <c r="B227" s="79"/>
      <c r="C227" s="1"/>
      <c r="D227" s="79"/>
      <c r="E227" s="64"/>
      <c r="F227" s="1"/>
      <c r="G227" s="1"/>
    </row>
    <row r="228" spans="1:7" x14ac:dyDescent="0.25">
      <c r="A228" s="1"/>
      <c r="B228" s="1"/>
      <c r="C228" s="1"/>
      <c r="D228" s="1"/>
      <c r="E228" s="1"/>
      <c r="F228" s="1"/>
      <c r="G228" s="1"/>
    </row>
    <row r="229" spans="1:7" x14ac:dyDescent="0.25">
      <c r="A229" s="1"/>
      <c r="B229" s="1"/>
      <c r="C229" s="1"/>
      <c r="D229" s="1"/>
      <c r="E229" s="1"/>
      <c r="F229" s="1"/>
      <c r="G229" s="1"/>
    </row>
    <row r="230" spans="1:7" x14ac:dyDescent="0.25">
      <c r="A230" s="53">
        <v>6</v>
      </c>
      <c r="B230" s="32" t="s">
        <v>20</v>
      </c>
      <c r="C230" s="64">
        <f>((B217/((B204+D204)/2)*100))</f>
        <v>109.09090909090908</v>
      </c>
      <c r="D230" s="32" t="s">
        <v>61</v>
      </c>
      <c r="E230" s="64">
        <f>C230*79%</f>
        <v>86.181818181818173</v>
      </c>
      <c r="F230" s="32" t="s">
        <v>24</v>
      </c>
      <c r="G230" s="64">
        <f>SUM(E230:E233)</f>
        <v>107.76931818181816</v>
      </c>
    </row>
    <row r="231" spans="1:7" x14ac:dyDescent="0.25">
      <c r="A231" s="1"/>
      <c r="B231" s="32" t="s">
        <v>21</v>
      </c>
      <c r="C231" s="1">
        <f>((C217/((F204+H204)/2)*100))</f>
        <v>108.74999999999999</v>
      </c>
      <c r="D231" s="32" t="s">
        <v>62</v>
      </c>
      <c r="E231" s="64">
        <f>C231*11%</f>
        <v>11.962499999999999</v>
      </c>
      <c r="F231" s="32" t="s">
        <v>29</v>
      </c>
      <c r="G231" s="65">
        <f>G230*B2</f>
        <v>75.438522727272712</v>
      </c>
    </row>
    <row r="232" spans="1:7" x14ac:dyDescent="0.25">
      <c r="A232" s="1"/>
      <c r="B232" s="32" t="s">
        <v>22</v>
      </c>
      <c r="C232" s="64">
        <f>((D199/((J204+L204)/2)*100))</f>
        <v>87.5</v>
      </c>
      <c r="D232" s="32" t="s">
        <v>37</v>
      </c>
      <c r="E232" s="64">
        <f>C232*11%</f>
        <v>9.625</v>
      </c>
      <c r="F232" s="1"/>
      <c r="G232" s="1"/>
    </row>
    <row r="233" spans="1:7" x14ac:dyDescent="0.25">
      <c r="A233" s="1"/>
      <c r="B233" s="79"/>
      <c r="C233" s="1"/>
      <c r="D233" s="79"/>
      <c r="E233" s="64"/>
      <c r="F233" s="1"/>
      <c r="G233" s="1"/>
    </row>
    <row r="234" spans="1:7" x14ac:dyDescent="0.25">
      <c r="A234" s="53"/>
      <c r="B234" s="1"/>
      <c r="C234" s="1"/>
      <c r="D234" s="1"/>
      <c r="E234" s="1"/>
      <c r="F234" s="1"/>
      <c r="G234" s="1"/>
    </row>
    <row r="235" spans="1:7" x14ac:dyDescent="0.25">
      <c r="A235" s="53"/>
      <c r="B235" s="1"/>
      <c r="C235" s="1"/>
      <c r="D235" s="1"/>
      <c r="E235" s="1"/>
      <c r="F235" s="1"/>
      <c r="G235" s="1"/>
    </row>
    <row r="236" spans="1:7" x14ac:dyDescent="0.25">
      <c r="A236" s="53">
        <v>7</v>
      </c>
      <c r="B236" s="32" t="s">
        <v>20</v>
      </c>
      <c r="C236" s="64">
        <f>((B218/((B204+D204)/2)*100))</f>
        <v>112.98701298701299</v>
      </c>
      <c r="D236" s="32" t="s">
        <v>61</v>
      </c>
      <c r="E236" s="64">
        <f>C236*79%</f>
        <v>89.259740259740269</v>
      </c>
      <c r="F236" s="32" t="s">
        <v>24</v>
      </c>
      <c r="G236" s="64">
        <f>SUM(E236:E239)</f>
        <v>110.29724025974028</v>
      </c>
    </row>
    <row r="237" spans="1:7" x14ac:dyDescent="0.25">
      <c r="A237" s="1"/>
      <c r="B237" s="32" t="s">
        <v>21</v>
      </c>
      <c r="C237" s="1">
        <f>((C218/((F204+H204)/2)*100))</f>
        <v>103.75000000000001</v>
      </c>
      <c r="D237" s="32" t="s">
        <v>62</v>
      </c>
      <c r="E237" s="64">
        <f>C237*11%</f>
        <v>11.412500000000001</v>
      </c>
      <c r="F237" s="32" t="s">
        <v>29</v>
      </c>
      <c r="G237" s="65">
        <f>G236*B2</f>
        <v>77.208068181818192</v>
      </c>
    </row>
    <row r="238" spans="1:7" x14ac:dyDescent="0.25">
      <c r="A238" s="1"/>
      <c r="B238" s="32" t="s">
        <v>22</v>
      </c>
      <c r="C238" s="64">
        <f>((D199/((J204+L204)/2)*100))</f>
        <v>87.5</v>
      </c>
      <c r="D238" s="32" t="s">
        <v>37</v>
      </c>
      <c r="E238" s="64">
        <f>C238*11%</f>
        <v>9.625</v>
      </c>
      <c r="F238" s="1"/>
      <c r="G238" s="1"/>
    </row>
    <row r="239" spans="1:7" x14ac:dyDescent="0.25">
      <c r="A239" s="1"/>
      <c r="B239" s="79"/>
      <c r="C239" s="1"/>
      <c r="D239" s="79"/>
      <c r="E239" s="64"/>
      <c r="F239" s="1"/>
      <c r="G239" s="1"/>
    </row>
    <row r="241" spans="1:14" s="73" customFormat="1" x14ac:dyDescent="0.25">
      <c r="A241" s="72" t="s">
        <v>63</v>
      </c>
    </row>
    <row r="243" spans="1:14" x14ac:dyDescent="0.25">
      <c r="A243" s="17"/>
      <c r="B243" s="92" t="s">
        <v>5</v>
      </c>
      <c r="C243" s="85" t="s">
        <v>6</v>
      </c>
      <c r="D243" s="85"/>
      <c r="E243" s="1"/>
      <c r="F243" s="1"/>
      <c r="G243" s="1"/>
      <c r="H243" s="1"/>
      <c r="I243" s="1"/>
      <c r="J243" s="1"/>
      <c r="K243" s="1"/>
      <c r="L243" s="1"/>
    </row>
    <row r="244" spans="1:14" x14ac:dyDescent="0.25">
      <c r="A244" s="21" t="s">
        <v>7</v>
      </c>
      <c r="B244" s="92"/>
      <c r="C244" s="18" t="s">
        <v>8</v>
      </c>
      <c r="D244" s="18" t="s">
        <v>64</v>
      </c>
      <c r="E244" s="1"/>
      <c r="F244" s="1"/>
      <c r="G244" s="1"/>
      <c r="H244" s="1"/>
      <c r="I244" s="1"/>
      <c r="J244" s="1"/>
      <c r="K244" s="1"/>
      <c r="L244" s="1"/>
    </row>
    <row r="245" spans="1:14" x14ac:dyDescent="0.25">
      <c r="A245" s="23" t="s">
        <v>0</v>
      </c>
      <c r="B245" s="80"/>
      <c r="C245" s="38">
        <v>0.85</v>
      </c>
      <c r="D245" s="38">
        <v>0.15</v>
      </c>
      <c r="E245" s="1"/>
      <c r="F245" s="1"/>
      <c r="G245" s="1"/>
      <c r="H245" s="1"/>
      <c r="I245" s="1"/>
      <c r="J245" s="1"/>
      <c r="K245" s="1"/>
      <c r="L245" s="1"/>
    </row>
    <row r="246" spans="1:14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4" x14ac:dyDescent="0.25">
      <c r="A247" s="12" t="s">
        <v>40</v>
      </c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4" x14ac:dyDescent="0.25">
      <c r="A248" s="85" t="s">
        <v>8</v>
      </c>
      <c r="B248" s="85"/>
      <c r="C248" s="85"/>
      <c r="D248" s="85"/>
      <c r="E248" s="85" t="s">
        <v>64</v>
      </c>
      <c r="F248" s="85"/>
      <c r="G248" s="85"/>
      <c r="I248" s="1"/>
      <c r="J248" s="1"/>
      <c r="K248" s="1"/>
      <c r="L248" s="1"/>
    </row>
    <row r="249" spans="1:14" x14ac:dyDescent="0.25">
      <c r="A249" s="41" t="s">
        <v>13</v>
      </c>
      <c r="B249" s="18" t="s">
        <v>14</v>
      </c>
      <c r="C249" s="18" t="s">
        <v>41</v>
      </c>
      <c r="D249" s="18" t="s">
        <v>15</v>
      </c>
      <c r="E249" s="41" t="s">
        <v>13</v>
      </c>
      <c r="F249" s="18" t="s">
        <v>14</v>
      </c>
      <c r="G249" s="18" t="s">
        <v>15</v>
      </c>
      <c r="I249" s="1"/>
      <c r="J249" s="1"/>
      <c r="K249" s="1"/>
      <c r="L249" s="1"/>
      <c r="M249" s="1"/>
      <c r="N249" s="1"/>
    </row>
    <row r="250" spans="1:14" x14ac:dyDescent="0.25">
      <c r="A250" s="81">
        <v>6</v>
      </c>
      <c r="B250" s="81">
        <v>75</v>
      </c>
      <c r="C250" s="81">
        <f>(B250+D250)/2</f>
        <v>77.5</v>
      </c>
      <c r="D250" s="82">
        <v>80</v>
      </c>
      <c r="E250" s="81">
        <v>6</v>
      </c>
      <c r="F250" s="82">
        <v>75</v>
      </c>
      <c r="G250" s="82">
        <v>85</v>
      </c>
      <c r="I250" s="1"/>
      <c r="J250" s="1"/>
      <c r="K250" s="1"/>
      <c r="L250" s="1"/>
      <c r="M250" s="1"/>
      <c r="N250" s="1"/>
    </row>
    <row r="252" spans="1:14" x14ac:dyDescent="0.25">
      <c r="A252" s="33" t="s">
        <v>53</v>
      </c>
      <c r="B252" s="34" t="s">
        <v>17</v>
      </c>
      <c r="C252" s="34" t="s">
        <v>64</v>
      </c>
      <c r="D252" s="1"/>
      <c r="E252" s="1"/>
    </row>
    <row r="253" spans="1:14" x14ac:dyDescent="0.25">
      <c r="A253" s="35"/>
      <c r="B253" s="34">
        <v>79</v>
      </c>
      <c r="C253" s="39">
        <v>82</v>
      </c>
      <c r="D253" s="1"/>
      <c r="E253" s="1"/>
    </row>
    <row r="255" spans="1:14" x14ac:dyDescent="0.25">
      <c r="A255" s="12" t="s">
        <v>68</v>
      </c>
    </row>
    <row r="256" spans="1:14" x14ac:dyDescent="0.25">
      <c r="A256" s="32" t="s">
        <v>20</v>
      </c>
      <c r="B256" s="64">
        <f>((B253/((B250+D250)/2)*100))</f>
        <v>101.93548387096773</v>
      </c>
      <c r="C256" s="32" t="s">
        <v>66</v>
      </c>
      <c r="D256" s="64">
        <f>B256*C245</f>
        <v>86.645161290322562</v>
      </c>
      <c r="E256" s="32" t="s">
        <v>24</v>
      </c>
      <c r="F256" s="64">
        <f>SUM(D256:D257)</f>
        <v>102.02016129032256</v>
      </c>
    </row>
    <row r="257" spans="1:6" x14ac:dyDescent="0.25">
      <c r="A257" s="32" t="s">
        <v>65</v>
      </c>
      <c r="B257" s="1">
        <f>((C253/((F250+G250)/2)*100))</f>
        <v>102.49999999999999</v>
      </c>
      <c r="C257" s="32" t="s">
        <v>67</v>
      </c>
      <c r="D257" s="64">
        <f>B257*D245</f>
        <v>15.374999999999996</v>
      </c>
      <c r="E257" s="32" t="s">
        <v>29</v>
      </c>
      <c r="F257" s="65">
        <f>F256*B2</f>
        <v>71.414112903225785</v>
      </c>
    </row>
    <row r="259" spans="1:6" x14ac:dyDescent="0.25">
      <c r="A259" s="12" t="s">
        <v>69</v>
      </c>
    </row>
    <row r="260" spans="1:6" x14ac:dyDescent="0.25">
      <c r="A260" s="53" t="s">
        <v>48</v>
      </c>
      <c r="B260" s="54" t="s">
        <v>8</v>
      </c>
      <c r="C260" s="54" t="s">
        <v>70</v>
      </c>
      <c r="D260" s="56" t="s">
        <v>47</v>
      </c>
      <c r="E260" s="54" t="s">
        <v>50</v>
      </c>
    </row>
    <row r="261" spans="1:6" x14ac:dyDescent="0.25">
      <c r="A261" s="53">
        <v>1</v>
      </c>
      <c r="B261" s="46">
        <v>77</v>
      </c>
      <c r="C261" s="55">
        <f>F250-2</f>
        <v>73</v>
      </c>
      <c r="D261" s="57" t="s">
        <v>44</v>
      </c>
      <c r="E261" s="1" t="s">
        <v>51</v>
      </c>
    </row>
    <row r="262" spans="1:6" x14ac:dyDescent="0.25">
      <c r="A262" s="53">
        <v>2</v>
      </c>
      <c r="B262" s="46">
        <v>79</v>
      </c>
      <c r="C262" s="55">
        <f>F250-4</f>
        <v>71</v>
      </c>
      <c r="D262" s="57" t="s">
        <v>45</v>
      </c>
      <c r="E262" s="1" t="s">
        <v>51</v>
      </c>
    </row>
    <row r="263" spans="1:6" x14ac:dyDescent="0.25">
      <c r="A263" s="60">
        <v>3</v>
      </c>
      <c r="B263" s="61">
        <v>82</v>
      </c>
      <c r="C263" s="62">
        <f>F250-6</f>
        <v>69</v>
      </c>
      <c r="D263" s="63" t="s">
        <v>46</v>
      </c>
      <c r="E263" s="59" t="s">
        <v>52</v>
      </c>
      <c r="F263" s="71"/>
    </row>
    <row r="265" spans="1:6" x14ac:dyDescent="0.25">
      <c r="A265" s="33" t="s">
        <v>53</v>
      </c>
      <c r="B265" s="34" t="s">
        <v>17</v>
      </c>
      <c r="C265" s="34" t="s">
        <v>64</v>
      </c>
    </row>
    <row r="266" spans="1:6" x14ac:dyDescent="0.25">
      <c r="A266" s="35"/>
      <c r="B266" s="34">
        <v>79</v>
      </c>
      <c r="C266" s="39">
        <v>70</v>
      </c>
    </row>
    <row r="268" spans="1:6" x14ac:dyDescent="0.25">
      <c r="A268" s="32" t="s">
        <v>20</v>
      </c>
      <c r="B268" s="64">
        <f>((B266/((B263+D250)/2)*100))</f>
        <v>97.53086419753086</v>
      </c>
      <c r="C268" s="32" t="s">
        <v>66</v>
      </c>
      <c r="D268" s="64">
        <f>B268*C245</f>
        <v>82.901234567901227</v>
      </c>
      <c r="E268" s="32" t="s">
        <v>24</v>
      </c>
      <c r="F268" s="64">
        <f>SUM(D268:D269)</f>
        <v>96.026234567901227</v>
      </c>
    </row>
    <row r="269" spans="1:6" x14ac:dyDescent="0.25">
      <c r="A269" s="32" t="s">
        <v>65</v>
      </c>
      <c r="B269" s="64">
        <f>((C266/((F250+G250)/2)*100))</f>
        <v>87.5</v>
      </c>
      <c r="C269" s="32" t="s">
        <v>67</v>
      </c>
      <c r="D269" s="64">
        <f>B269*D245</f>
        <v>13.125</v>
      </c>
      <c r="E269" s="32" t="s">
        <v>29</v>
      </c>
      <c r="F269" s="65">
        <f>F268*B2</f>
        <v>67.21836419753086</v>
      </c>
    </row>
    <row r="271" spans="1:6" x14ac:dyDescent="0.25">
      <c r="A271" s="12" t="s">
        <v>71</v>
      </c>
    </row>
    <row r="273" spans="1:6" x14ac:dyDescent="0.25">
      <c r="A273" s="33" t="s">
        <v>53</v>
      </c>
      <c r="B273" s="34" t="s">
        <v>17</v>
      </c>
      <c r="C273" s="34" t="s">
        <v>64</v>
      </c>
    </row>
    <row r="274" spans="1:6" x14ac:dyDescent="0.25">
      <c r="A274" s="35"/>
      <c r="B274" s="34">
        <v>79</v>
      </c>
      <c r="C274" s="39" t="s">
        <v>33</v>
      </c>
    </row>
    <row r="276" spans="1:6" x14ac:dyDescent="0.25">
      <c r="A276" s="17"/>
      <c r="B276" s="85" t="s">
        <v>6</v>
      </c>
      <c r="C276" s="85"/>
      <c r="F276" s="71"/>
    </row>
    <row r="277" spans="1:6" x14ac:dyDescent="0.25">
      <c r="A277" s="21" t="s">
        <v>7</v>
      </c>
      <c r="B277" s="18" t="s">
        <v>8</v>
      </c>
      <c r="C277" s="18" t="s">
        <v>64</v>
      </c>
      <c r="F277" s="71"/>
    </row>
    <row r="278" spans="1:6" x14ac:dyDescent="0.25">
      <c r="A278" s="23" t="s">
        <v>0</v>
      </c>
      <c r="B278" s="38">
        <v>0.85</v>
      </c>
      <c r="C278" s="38">
        <v>0.15</v>
      </c>
      <c r="F278" s="71"/>
    </row>
    <row r="279" spans="1:6" x14ac:dyDescent="0.25">
      <c r="A279" t="s">
        <v>72</v>
      </c>
      <c r="B279" s="84">
        <v>1</v>
      </c>
      <c r="C279" s="83" t="s">
        <v>33</v>
      </c>
    </row>
    <row r="281" spans="1:6" x14ac:dyDescent="0.25">
      <c r="A281" s="32" t="s">
        <v>20</v>
      </c>
      <c r="B281" s="64">
        <f>((B274/((B250+D250)/2)*100))</f>
        <v>101.93548387096773</v>
      </c>
      <c r="C281" s="32" t="s">
        <v>73</v>
      </c>
      <c r="D281" s="64">
        <f>B281*B279</f>
        <v>101.93548387096773</v>
      </c>
      <c r="E281" s="32" t="s">
        <v>24</v>
      </c>
      <c r="F281" s="64">
        <f>SUM(D281:D282)</f>
        <v>101.93548387096773</v>
      </c>
    </row>
    <row r="282" spans="1:6" x14ac:dyDescent="0.25">
      <c r="A282" s="1"/>
      <c r="B282" s="64"/>
      <c r="C282" s="1"/>
      <c r="D282" s="64"/>
      <c r="E282" s="32" t="s">
        <v>29</v>
      </c>
      <c r="F282" s="65">
        <f>F281*B2</f>
        <v>71.354838709677409</v>
      </c>
    </row>
  </sheetData>
  <mergeCells count="27">
    <mergeCell ref="M91:P91"/>
    <mergeCell ref="A161:D161"/>
    <mergeCell ref="E161:H161"/>
    <mergeCell ref="I161:L161"/>
    <mergeCell ref="M161:P161"/>
    <mergeCell ref="I202:L202"/>
    <mergeCell ref="M202:P202"/>
    <mergeCell ref="B243:B244"/>
    <mergeCell ref="B5:B6"/>
    <mergeCell ref="C5:F5"/>
    <mergeCell ref="A10:C10"/>
    <mergeCell ref="D10:F10"/>
    <mergeCell ref="G10:I10"/>
    <mergeCell ref="E53:H53"/>
    <mergeCell ref="A53:D53"/>
    <mergeCell ref="M53:P53"/>
    <mergeCell ref="I53:L53"/>
    <mergeCell ref="J10:L10"/>
    <mergeCell ref="A91:D91"/>
    <mergeCell ref="E91:H91"/>
    <mergeCell ref="I91:L91"/>
    <mergeCell ref="B276:C276"/>
    <mergeCell ref="C243:D243"/>
    <mergeCell ref="A248:D248"/>
    <mergeCell ref="E248:G248"/>
    <mergeCell ref="A202:D202"/>
    <mergeCell ref="E202:H20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Engineering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Anshul Srivastava</dc:creator>
  <cp:lastModifiedBy>Anshul Srivastava</cp:lastModifiedBy>
  <dcterms:created xsi:type="dcterms:W3CDTF">2013-02-22T12:17:47Z</dcterms:created>
  <dcterms:modified xsi:type="dcterms:W3CDTF">2013-03-02T12:26:26Z</dcterms:modified>
</cp:coreProperties>
</file>